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56" activeTab="11"/>
  </bookViews>
  <sheets>
    <sheet name="Fig 1" sheetId="1" r:id="rId1"/>
    <sheet name="Fig 2" sheetId="2" r:id="rId2"/>
    <sheet name="Fig 3" sheetId="3" r:id="rId3"/>
    <sheet name="Fig 4" sheetId="4" r:id="rId4"/>
    <sheet name="Fig 5" sheetId="5" r:id="rId5"/>
    <sheet name="Fig 6" sheetId="6" r:id="rId6"/>
    <sheet name="Fig 7" sheetId="7" r:id="rId7"/>
    <sheet name="Fig 8" sheetId="8" r:id="rId8"/>
    <sheet name="Fig 9" sheetId="9" r:id="rId9"/>
    <sheet name="Fig 10" sheetId="10" r:id="rId10"/>
    <sheet name="Data-F1" sheetId="11" r:id="rId11"/>
    <sheet name="Data-F2" sheetId="12" r:id="rId12"/>
    <sheet name="Data-F3" sheetId="13" r:id="rId13"/>
    <sheet name="Data-F4" sheetId="14" r:id="rId14"/>
    <sheet name="Data-F5" sheetId="15" r:id="rId15"/>
    <sheet name="Data-F6" sheetId="16" r:id="rId16"/>
    <sheet name="Data-F7&amp;8&amp;9" sheetId="17" r:id="rId17"/>
    <sheet name="Data-F10" sheetId="18" r:id="rId18"/>
    <sheet name="reg-F5" sheetId="19" r:id="rId19"/>
    <sheet name="reg-F6" sheetId="20" r:id="rId20"/>
  </sheets>
  <definedNames>
    <definedName name="_Regression_Int" localSheetId="11" hidden="1">1</definedName>
    <definedName name="Print_Area_MI">'Data-F2'!$AK$6:$AV$40</definedName>
  </definedNames>
  <calcPr fullCalcOnLoad="1"/>
</workbook>
</file>

<file path=xl/sharedStrings.xml><?xml version="1.0" encoding="utf-8"?>
<sst xmlns="http://schemas.openxmlformats.org/spreadsheetml/2006/main" count="379" uniqueCount="203">
  <si>
    <t>International R&amp;D expenditures and R&amp;D as a percentage of GDP: 1981–98</t>
  </si>
  <si>
    <t>United</t>
  </si>
  <si>
    <t>States</t>
  </si>
  <si>
    <t>France</t>
  </si>
  <si>
    <t>Kingdom</t>
  </si>
  <si>
    <t>NA</t>
  </si>
  <si>
    <t>R&amp;D expenditures as a percentage of GDP</t>
  </si>
  <si>
    <t>United 
States</t>
  </si>
  <si>
    <t>United 
Kingdom</t>
  </si>
  <si>
    <r>
      <t>Japan</t>
    </r>
    <r>
      <rPr>
        <vertAlign val="superscript"/>
        <sz val="9"/>
        <rFont val="Arial"/>
        <family val="0"/>
      </rPr>
      <t>a</t>
    </r>
  </si>
  <si>
    <r>
      <t>Germany</t>
    </r>
    <r>
      <rPr>
        <vertAlign val="superscript"/>
        <sz val="9"/>
        <rFont val="Arial"/>
        <family val="0"/>
      </rPr>
      <t>b</t>
    </r>
  </si>
  <si>
    <r>
      <t>Total R&amp;D expenditures in billions of constant 1992 U.S. dollars</t>
    </r>
    <r>
      <rPr>
        <b/>
        <vertAlign val="superscript"/>
        <sz val="9"/>
        <rFont val="Arial"/>
        <family val="0"/>
      </rPr>
      <t>c</t>
    </r>
  </si>
  <si>
    <r>
      <t>Total R&amp;D expenditures in billions of constant 1990 units of national currency</t>
    </r>
    <r>
      <rPr>
        <b/>
        <vertAlign val="superscript"/>
        <sz val="9"/>
        <rFont val="Arial"/>
        <family val="0"/>
      </rPr>
      <t>d</t>
    </r>
  </si>
  <si>
    <t xml:space="preserve">EPRI </t>
  </si>
  <si>
    <t>GDP price index</t>
  </si>
  <si>
    <t>Current $</t>
  </si>
  <si>
    <t>EPRI Funding</t>
  </si>
  <si>
    <t>Total R&amp;D</t>
  </si>
  <si>
    <t>94-95 decrease</t>
  </si>
  <si>
    <t>95-96 decrease</t>
  </si>
  <si>
    <t>94-96 decrease</t>
  </si>
  <si>
    <t>Pacific Gas and Electric (PGE)</t>
  </si>
  <si>
    <t>San Diego Gas &amp; Electric</t>
  </si>
  <si>
    <t>California:  Total for 3 IOUs</t>
  </si>
  <si>
    <t xml:space="preserve">   </t>
  </si>
  <si>
    <t>Utility Level R&amp;D Data (Source: FERC 1997)</t>
  </si>
  <si>
    <t>Public sector financing of energy R&amp;D for selected IEA contries</t>
  </si>
  <si>
    <t>(Ten Largest R*D performing IEA countries in 1995)</t>
  </si>
  <si>
    <t>Total Gov't Energy R&amp;D Budget (billion 1995 US$)</t>
  </si>
  <si>
    <t>Patents 
related 
to DOE</t>
  </si>
  <si>
    <t>Patents 
Assigned 
or  related to DOE</t>
  </si>
  <si>
    <t>Data downloaded from NSF website: http://www.nsf.gov/sbe/srs/nsf99315/histable.htm, on 3/9/99</t>
  </si>
  <si>
    <t>Data for chart is below beginning in row 66</t>
  </si>
  <si>
    <t>Table 25a-f.  Federal R&amp;D budget authority, by budget function: fiscal years 1984-89</t>
  </si>
  <si>
    <t>Table 25g.  Federal R&amp;D budget authority, by budget function: fiscal years 1990-99</t>
  </si>
  <si>
    <t>[In millions of dollars]</t>
  </si>
  <si>
    <t>Page 1 of 1</t>
  </si>
  <si>
    <t xml:space="preserve"> Budget function</t>
  </si>
  <si>
    <t xml:space="preserve"> 1978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</si>
  <si>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</si>
  <si>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</si>
  <si>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</si>
  <si>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</si>
  <si>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</si>
  <si>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>prelimin. 1998</t>
  </si>
  <si>
    <t>proposed 1999</t>
  </si>
  <si>
    <t>Total............................................................................................</t>
  </si>
  <si>
    <t xml:space="preserve">  National defense.........................................................................</t>
  </si>
  <si>
    <t xml:space="preserve">  Health.................................................................................................</t>
  </si>
  <si>
    <t xml:space="preserve">  Space research and technology...............................................</t>
  </si>
  <si>
    <t xml:space="preserve">  Energy..................................................................................................</t>
  </si>
  <si>
    <t xml:space="preserve">  General science..............................................................................</t>
  </si>
  <si>
    <t xml:space="preserve">  Natural resources and environment.....................................</t>
  </si>
  <si>
    <t xml:space="preserve">  Transportation....................................................................................</t>
  </si>
  <si>
    <t xml:space="preserve">  Agriculture........................................................................................</t>
  </si>
  <si>
    <t xml:space="preserve">  Education, training, employment,</t>
  </si>
  <si>
    <t xml:space="preserve">    and social services..................................................................</t>
  </si>
  <si>
    <t xml:space="preserve">  International affairs........................................................................</t>
  </si>
  <si>
    <t xml:space="preserve">  Veterans benefits and services................................................</t>
  </si>
  <si>
    <t xml:space="preserve">  Commerce and housing credit...............................................</t>
  </si>
  <si>
    <t xml:space="preserve">  Community and regional development..............................</t>
  </si>
  <si>
    <t xml:space="preserve">  Administration of justice.......................................................</t>
  </si>
  <si>
    <t xml:space="preserve">      1/</t>
  </si>
  <si>
    <t xml:space="preserve">  Income security..........................................................................</t>
  </si>
  <si>
    <t xml:space="preserve">  General government....................................................................</t>
  </si>
  <si>
    <t>2/</t>
  </si>
  <si>
    <t xml:space="preserve">  All other functions...................................................................</t>
  </si>
  <si>
    <t>[In millions of constant FY 1992 dollars]</t>
  </si>
  <si>
    <t xml:space="preserve"> [In millions of constant FY 1992 dollars]</t>
  </si>
  <si>
    <t xml:space="preserve">               [In millions of constant FY 1992 dollars]</t>
  </si>
  <si>
    <t>1/ Less than $500,000</t>
  </si>
  <si>
    <t xml:space="preserve">  dollars to constant 1992 dollars.</t>
  </si>
  <si>
    <t xml:space="preserve">  Activities"; and supplemental data obtained from the agencies' budget offices.</t>
  </si>
  <si>
    <t>Data for Graphing</t>
  </si>
  <si>
    <t>[In billions of constant FY 1992 dollars]</t>
  </si>
  <si>
    <t>Defense</t>
  </si>
  <si>
    <t>Other</t>
  </si>
  <si>
    <t>General Science</t>
  </si>
  <si>
    <t>Space</t>
  </si>
  <si>
    <t>Health</t>
  </si>
  <si>
    <t>Defense as percent of total</t>
  </si>
  <si>
    <r>
      <t>NOTES</t>
    </r>
    <r>
      <rPr>
        <sz val="9"/>
        <rFont val="Arial Narrow"/>
        <family val="2"/>
      </rPr>
      <t xml:space="preserve">:     Because of rounding, components may not add to the totals shown.  GDP implicit price deflators used to convert current  </t>
    </r>
  </si>
  <si>
    <r>
      <t>SOURCE</t>
    </r>
    <r>
      <rPr>
        <sz val="9"/>
        <rFont val="Arial Narrow"/>
        <family val="2"/>
      </rPr>
      <t xml:space="preserve">:  Agencies' submissions to Office of Management and Budget Circular No. A-11, Exhibit 44A, "Research and Development </t>
    </r>
  </si>
  <si>
    <t>Data downloaded from NSF website: http://www.nsf.gov/sbe/srs/seind00/append/c2/at02-63.xls, on 7/12/00</t>
  </si>
  <si>
    <t>Data for chart is below beginning in row 27</t>
  </si>
  <si>
    <t>Appendix table 2-63.</t>
  </si>
  <si>
    <t>Total Gov't Energy R&amp;D Budget (million 1995 US$)</t>
  </si>
  <si>
    <t>% Change between 
1980-95</t>
  </si>
  <si>
    <t>Switzerland</t>
  </si>
  <si>
    <t>Japan</t>
  </si>
  <si>
    <t>France*</t>
  </si>
  <si>
    <t>Spain</t>
  </si>
  <si>
    <t>Netherlands</t>
  </si>
  <si>
    <t>Canada</t>
  </si>
  <si>
    <t>Italy</t>
  </si>
  <si>
    <t>United States</t>
  </si>
  <si>
    <t>Germany</t>
  </si>
  <si>
    <t>United Kingdom</t>
  </si>
  <si>
    <t>Total for all IEA</t>
  </si>
  <si>
    <t>Percent of Total</t>
  </si>
  <si>
    <t>* France data</t>
  </si>
  <si>
    <t>is for 1990</t>
  </si>
  <si>
    <t>Source:  R&amp;D data was taken from the IEA's "IEA Energy Technology R&amp;D Statistics 1974-1995."</t>
  </si>
  <si>
    <t xml:space="preserve">Total IEA Energy Technology R&amp;D by Fuel </t>
  </si>
  <si>
    <t>Million US$ 1995</t>
  </si>
  <si>
    <t>Shares</t>
  </si>
  <si>
    <t>Conservation</t>
  </si>
  <si>
    <t>Fossil Fuels</t>
  </si>
  <si>
    <t>Nuclear</t>
  </si>
  <si>
    <t>Power &amp; Storage</t>
  </si>
  <si>
    <t xml:space="preserve">Other </t>
  </si>
  <si>
    <t>Year</t>
  </si>
  <si>
    <t>This data was downloaded from the U.S. Patent and Trade Office Web site on October 13, 1998</t>
  </si>
  <si>
    <t>see:  http://www.uspto.gov/web/offices/ac/ido/oeip/patbib/index.html</t>
  </si>
  <si>
    <t>Total U.S. Funds for R&amp;D</t>
  </si>
  <si>
    <t>Thousands</t>
  </si>
  <si>
    <t>Patents 
Granted</t>
  </si>
  <si>
    <t>Funds 
for R&amp;D</t>
  </si>
  <si>
    <t>Million 1996$</t>
  </si>
  <si>
    <t>Billion 1996$</t>
  </si>
  <si>
    <t>Ratio R&amp;D (Million $)
/Patents</t>
  </si>
  <si>
    <t>Total</t>
  </si>
  <si>
    <t>Total Patents 
Granted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</si>
  <si>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</si>
  <si>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</si>
  <si>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</si>
  <si>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</si>
  <si>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</si>
  <si>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</si>
  <si>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</si>
  <si>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</si>
  <si>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</si>
  <si>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</si>
  <si>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</si>
  <si>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</si>
  <si>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</si>
  <si>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</si>
  <si>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</si>
  <si>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</si>
  <si>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</si>
  <si>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</si>
  <si>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</si>
  <si>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</si>
  <si>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</si>
  <si>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</si>
  <si>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</si>
  <si>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Patents from key word search on patent titles using USPTO online database</t>
  </si>
  <si>
    <t>Searched on title for:  (oil or  natural gas or coal or photovoltaic or hydroelectric or hydropower or nuclear or geothermal</t>
  </si>
  <si>
    <t>or solar or wind) and (electric* or energy or power or generat* or turbine)</t>
  </si>
  <si>
    <t>Funds for
Energy R&amp;D</t>
  </si>
  <si>
    <t>Patents
Granted</t>
  </si>
  <si>
    <t>total</t>
  </si>
  <si>
    <t>Total 
Energy R&amp;D</t>
  </si>
  <si>
    <t>R&amp;D Funds (ex. Federal) as a % of net sales for selected industries in 1995</t>
  </si>
  <si>
    <t>Industry</t>
  </si>
  <si>
    <t>Investment as % of net Sales</t>
  </si>
  <si>
    <t>Drugs and Medicine</t>
  </si>
  <si>
    <t>Communications Equipment</t>
  </si>
  <si>
    <t>Prof &amp; Sci Instruments</t>
  </si>
  <si>
    <t>Services (Bus, 
Health, Eng, etc)</t>
  </si>
  <si>
    <t>Transporation Equipment</t>
  </si>
  <si>
    <t>Industrial Chemicals</t>
  </si>
  <si>
    <t>Communications Utilities</t>
  </si>
  <si>
    <t>Petroleum 
(Ref &amp;Extr)</t>
  </si>
  <si>
    <t>Primary Metals</t>
  </si>
  <si>
    <t>Energy</t>
  </si>
  <si>
    <t>Energy Investments in R&amp;D (Million $)</t>
  </si>
  <si>
    <t>From NSF - Industrial Energy R&amp;D (ex. Fed Govt)</t>
  </si>
  <si>
    <t>Energy Sales (Billion $)</t>
  </si>
  <si>
    <t>From EIA, State Energy Price and Expenditure</t>
  </si>
  <si>
    <t>Report 1995, Table 5, page 13.</t>
  </si>
  <si>
    <t xml:space="preserve">Source: </t>
  </si>
  <si>
    <t>Industrial % data from NSF: Research and Development in indsutry: 1996, Table A-22</t>
  </si>
  <si>
    <t xml:space="preserve">Early Release Tables, downloaded 1/21/98, available on the web at: </t>
  </si>
  <si>
    <t>www.nsf.gov/sbe/srs/rdind95b/rdtables.htm</t>
  </si>
  <si>
    <t>Modified Search with "Department of Energy"</t>
  </si>
  <si>
    <t>(see notes at bottom of data)</t>
  </si>
  <si>
    <t>DOE ET R&amp;D</t>
  </si>
  <si>
    <t>Renewables</t>
  </si>
  <si>
    <t>Fossil 
Fuels</t>
  </si>
  <si>
    <t>* Determined by searching US PTO 
database on "Assignee Name" for "Department of Energy"</t>
  </si>
  <si>
    <t>* Determinied by searching 
US PTO database on "Assignee Name" and Govt Interest" for "Department of Energy"</t>
  </si>
  <si>
    <t>Accessed US Patent Bibliographic Database on 11/19/98:</t>
  </si>
  <si>
    <t>http://www.uspto.gov/web/offices/ac/ido/oeip/patbib/index.html</t>
  </si>
  <si>
    <t>DOE ET R&amp;D by Fuel (Million 1996$)</t>
  </si>
  <si>
    <t>Renewables (R&amp;D)</t>
  </si>
  <si>
    <t>Fossil 
Fuels (R&amp;D)</t>
  </si>
  <si>
    <t>Patents 
Assigned 
to DOE</t>
  </si>
  <si>
    <t>Patents 
Assigned 
or Related 
to DOE</t>
  </si>
  <si>
    <t>Patents 
Related 
to DOE</t>
  </si>
  <si>
    <t>R&amp;D $</t>
  </si>
  <si>
    <t>R&amp;D Funds (including Federal) as a % of net sales for selected industries in 1995</t>
  </si>
  <si>
    <t>Stone, Clay and 
Glass Products</t>
  </si>
  <si>
    <t>From NSF - Industrial Energy R&amp;D (Incl Fed Govt), yet only Industrial Sector Energy R&amp;D</t>
  </si>
  <si>
    <t>** Most recent data available is for 1992</t>
  </si>
  <si>
    <t>* Most recent data available is for 1990]</t>
  </si>
  <si>
    <t>Communications Equipment*</t>
  </si>
  <si>
    <t>Industrial Chemicals**</t>
  </si>
  <si>
    <t>Utility Level R&amp;D Data</t>
  </si>
  <si>
    <t>Southern California Edison (SCE)</t>
  </si>
  <si>
    <t>1996$</t>
  </si>
  <si>
    <t>Chain-type</t>
  </si>
  <si>
    <t>To EPRI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</si>
</sst>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#,##0.00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_);_(* \(#,##0.0\);_(* &quot;-&quot;?_);_(@_)"/>
    <numFmt numFmtId="174" formatCode="#,##0.0000"/>
    <numFmt numFmtId="175" formatCode="0.00000000"/>
    <numFmt numFmtId="176" formatCode="0.0000000"/>
    <numFmt numFmtId="177" formatCode="0.000000"/>
    <numFmt numFmtId="178" formatCode="0.00000"/>
    <numFmt numFmtId="179" formatCode="0.000_)"/>
    <numFmt numFmtId="180" formatCode="#,##0.0_);\(#,##0.0\)"/>
    <numFmt numFmtId="181" formatCode="0.0_)"/>
    <numFmt numFmtId="182" formatCode="\ 0"/>
    <numFmt numFmtId="183" formatCode="\ \ \ 0"/>
    <numFmt numFmtId="184" formatCode="#,##0.000_);\(#,##0.000\)"/>
    <numFmt numFmtId="185" formatCode="@&quot;.........................................................&quot;"/>
  </numFmts>
  <fonts count="26">
    <font>
      <sz val="10"/>
      <name val="Arial"/>
      <family val="0"/>
    </font>
    <font>
      <sz val="10"/>
      <name val="Times New Roman"/>
      <family val="0"/>
    </font>
    <font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  <font>
      <sz val="4.5"/>
      <name val="Arial"/>
      <family val="2"/>
    </font>
    <font>
      <sz val="8"/>
      <name val="Symbol"/>
      <family val="1"/>
    </font>
    <font>
      <sz val="10"/>
      <name val="Courier"/>
      <family val="0"/>
    </font>
    <font>
      <sz val="8"/>
      <name val="Switzerland"/>
      <family val="0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Switzerland"/>
      <family val="0"/>
    </font>
    <font>
      <sz val="9"/>
      <name val="Arial Narrow"/>
      <family val="2"/>
    </font>
    <font>
      <sz val="9"/>
      <name val="Switzerland"/>
      <family val="0"/>
    </font>
    <font>
      <sz val="9"/>
      <name val="Arial"/>
      <family val="2"/>
    </font>
    <font>
      <b/>
      <sz val="9"/>
      <name val="Arial Narrow"/>
      <family val="2"/>
    </font>
    <font>
      <sz val="8.5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0"/>
    </font>
    <font>
      <vertAlign val="superscript"/>
      <sz val="9"/>
      <name val="Arial"/>
      <family val="0"/>
    </font>
    <font>
      <b/>
      <vertAlign val="superscript"/>
      <sz val="9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164" fontId="9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1" xfId="0" applyFill="1" applyBorder="1" applyAlignment="1">
      <alignment wrapText="1"/>
    </xf>
    <xf numFmtId="167" fontId="0" fillId="0" borderId="0" xfId="21" applyNumberFormat="1" applyAlignment="1">
      <alignment horizontal="center"/>
    </xf>
    <xf numFmtId="167" fontId="0" fillId="0" borderId="0" xfId="21" applyNumberFormat="1" applyFont="1" applyAlignment="1">
      <alignment horizontal="center"/>
    </xf>
    <xf numFmtId="0" fontId="0" fillId="0" borderId="0" xfId="0" applyFont="1" applyAlignment="1">
      <alignment/>
    </xf>
    <xf numFmtId="169" fontId="0" fillId="0" borderId="0" xfId="15" applyNumberFormat="1" applyAlignment="1">
      <alignment horizontal="center"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/>
    </xf>
    <xf numFmtId="3" fontId="0" fillId="0" borderId="0" xfId="0" applyNumberFormat="1" applyFont="1" applyAlignment="1">
      <alignment/>
    </xf>
    <xf numFmtId="2" fontId="0" fillId="0" borderId="0" xfId="21" applyNumberFormat="1" applyAlignment="1">
      <alignment/>
    </xf>
    <xf numFmtId="167" fontId="0" fillId="0" borderId="0" xfId="21" applyNumberFormat="1" applyAlignment="1">
      <alignment/>
    </xf>
    <xf numFmtId="0" fontId="0" fillId="0" borderId="0" xfId="0" applyAlignment="1">
      <alignment horizontal="right"/>
    </xf>
    <xf numFmtId="9" fontId="0" fillId="0" borderId="0" xfId="21" applyFont="1" applyAlignment="1">
      <alignment/>
    </xf>
    <xf numFmtId="164" fontId="3" fillId="0" borderId="0" xfId="20" applyFont="1">
      <alignment/>
      <protection/>
    </xf>
    <xf numFmtId="164" fontId="10" fillId="0" borderId="0" xfId="20" applyFont="1" applyBorder="1" applyAlignment="1">
      <alignment vertical="center"/>
      <protection/>
    </xf>
    <xf numFmtId="164" fontId="10" fillId="0" borderId="0" xfId="20" applyFont="1" applyAlignment="1">
      <alignment vertical="center"/>
      <protection/>
    </xf>
    <xf numFmtId="164" fontId="11" fillId="2" borderId="0" xfId="20" applyFont="1" applyFill="1" applyAlignment="1" applyProtection="1">
      <alignment horizontal="centerContinuous" vertical="center"/>
      <protection/>
    </xf>
    <xf numFmtId="164" fontId="12" fillId="2" borderId="0" xfId="20" applyFont="1" applyFill="1" applyAlignment="1">
      <alignment horizontal="centerContinuous" vertical="center"/>
      <protection/>
    </xf>
    <xf numFmtId="164" fontId="13" fillId="0" borderId="0" xfId="20" applyFont="1" applyAlignment="1">
      <alignment vertical="center"/>
      <protection/>
    </xf>
    <xf numFmtId="164" fontId="14" fillId="0" borderId="4" xfId="20" applyFont="1" applyBorder="1" applyAlignment="1">
      <alignment horizontal="center"/>
      <protection/>
    </xf>
    <xf numFmtId="164" fontId="14" fillId="0" borderId="0" xfId="20" applyFont="1" applyAlignment="1">
      <alignment horizontal="right" vertical="justify"/>
      <protection/>
    </xf>
    <xf numFmtId="164" fontId="14" fillId="0" borderId="0" xfId="20" applyFont="1" applyAlignment="1">
      <alignment horizontal="centerContinuous" vertical="center"/>
      <protection/>
    </xf>
    <xf numFmtId="5" fontId="14" fillId="0" borderId="0" xfId="20" applyNumberFormat="1" applyFont="1" applyAlignment="1" applyProtection="1">
      <alignment horizontal="centerContinuous" vertical="center"/>
      <protection/>
    </xf>
    <xf numFmtId="164" fontId="14" fillId="0" borderId="0" xfId="20" applyFont="1" applyAlignment="1" applyProtection="1">
      <alignment horizontal="right" vertical="center"/>
      <protection/>
    </xf>
    <xf numFmtId="164" fontId="15" fillId="0" borderId="0" xfId="20" applyFont="1" applyAlignment="1">
      <alignment vertical="center"/>
      <protection/>
    </xf>
    <xf numFmtId="164" fontId="14" fillId="0" borderId="5" xfId="20" applyFont="1" applyBorder="1" applyAlignment="1" applyProtection="1">
      <alignment horizontal="center" vertical="center"/>
      <protection/>
    </xf>
    <xf numFmtId="164" fontId="14" fillId="0" borderId="6" xfId="20" applyFont="1" applyBorder="1" applyAlignment="1" applyProtection="1">
      <alignment horizontal="center" vertical="center"/>
      <protection/>
    </xf>
    <xf numFmtId="164" fontId="14" fillId="0" borderId="7" xfId="20" applyFont="1" applyBorder="1" applyAlignment="1" applyProtection="1">
      <alignment horizontal="center" vertical="center"/>
      <protection/>
    </xf>
    <xf numFmtId="164" fontId="14" fillId="0" borderId="8" xfId="20" applyFont="1" applyBorder="1" applyAlignment="1" applyProtection="1">
      <alignment horizontal="center" vertical="center"/>
      <protection/>
    </xf>
    <xf numFmtId="164" fontId="14" fillId="0" borderId="5" xfId="20" applyFont="1" applyBorder="1" applyAlignment="1" applyProtection="1">
      <alignment horizontal="center" vertical="center" wrapText="1"/>
      <protection/>
    </xf>
    <xf numFmtId="164" fontId="14" fillId="0" borderId="7" xfId="20" applyFont="1" applyBorder="1" applyAlignment="1" applyProtection="1">
      <alignment horizontal="center" vertical="center" wrapText="1"/>
      <protection/>
    </xf>
    <xf numFmtId="164" fontId="14" fillId="0" borderId="8" xfId="20" applyFont="1" applyBorder="1" applyAlignment="1" applyProtection="1">
      <alignment horizontal="center" vertical="center" wrapText="1"/>
      <protection/>
    </xf>
    <xf numFmtId="164" fontId="15" fillId="0" borderId="0" xfId="20" applyFont="1" applyAlignment="1">
      <alignment vertical="center" wrapText="1"/>
      <protection/>
    </xf>
    <xf numFmtId="164" fontId="14" fillId="0" borderId="9" xfId="20" applyFont="1" applyBorder="1">
      <alignment/>
      <protection/>
    </xf>
    <xf numFmtId="164" fontId="14" fillId="0" borderId="10" xfId="20" applyFont="1" applyBorder="1">
      <alignment/>
      <protection/>
    </xf>
    <xf numFmtId="164" fontId="14" fillId="0" borderId="11" xfId="20" applyFont="1" applyBorder="1">
      <alignment/>
      <protection/>
    </xf>
    <xf numFmtId="164" fontId="14" fillId="0" borderId="0" xfId="20" applyFont="1" applyBorder="1">
      <alignment/>
      <protection/>
    </xf>
    <xf numFmtId="164" fontId="14" fillId="0" borderId="0" xfId="20" applyFont="1" applyBorder="1" applyAlignment="1" applyProtection="1">
      <alignment horizontal="fill"/>
      <protection/>
    </xf>
    <xf numFmtId="164" fontId="14" fillId="0" borderId="11" xfId="20" applyFont="1" applyBorder="1" applyAlignment="1" applyProtection="1">
      <alignment horizontal="fill"/>
      <protection/>
    </xf>
    <xf numFmtId="164" fontId="14" fillId="0" borderId="0" xfId="20" applyFont="1" applyBorder="1" applyAlignment="1" applyProtection="1">
      <alignment horizontal="center" vertical="center" wrapText="1"/>
      <protection/>
    </xf>
    <xf numFmtId="180" fontId="15" fillId="0" borderId="0" xfId="20" applyNumberFormat="1" applyFont="1" applyAlignment="1" applyProtection="1">
      <alignment vertical="center"/>
      <protection/>
    </xf>
    <xf numFmtId="164" fontId="14" fillId="0" borderId="12" xfId="20" applyFont="1" applyBorder="1" applyAlignment="1" applyProtection="1">
      <alignment horizontal="left"/>
      <protection/>
    </xf>
    <xf numFmtId="37" fontId="14" fillId="0" borderId="10" xfId="20" applyNumberFormat="1" applyFont="1" applyBorder="1" applyProtection="1">
      <alignment/>
      <protection/>
    </xf>
    <xf numFmtId="37" fontId="14" fillId="0" borderId="11" xfId="20" applyNumberFormat="1" applyFont="1" applyBorder="1" applyProtection="1">
      <alignment/>
      <protection/>
    </xf>
    <xf numFmtId="37" fontId="14" fillId="0" borderId="0" xfId="20" applyNumberFormat="1" applyFont="1" applyBorder="1" applyProtection="1">
      <alignment/>
      <protection/>
    </xf>
    <xf numFmtId="37" fontId="14" fillId="0" borderId="0" xfId="20" applyNumberFormat="1" applyFont="1" applyBorder="1" applyAlignment="1" applyProtection="1">
      <alignment vertical="center"/>
      <protection/>
    </xf>
    <xf numFmtId="37" fontId="14" fillId="0" borderId="11" xfId="20" applyNumberFormat="1" applyFont="1" applyBorder="1" applyAlignment="1" applyProtection="1">
      <alignment vertical="center"/>
      <protection/>
    </xf>
    <xf numFmtId="179" fontId="15" fillId="0" borderId="0" xfId="20" applyNumberFormat="1" applyFont="1" applyAlignment="1" applyProtection="1">
      <alignment vertical="center"/>
      <protection/>
    </xf>
    <xf numFmtId="164" fontId="14" fillId="0" borderId="12" xfId="20" applyFont="1" applyBorder="1">
      <alignment/>
      <protection/>
    </xf>
    <xf numFmtId="164" fontId="14" fillId="0" borderId="10" xfId="20" applyFont="1" applyBorder="1" applyAlignment="1" applyProtection="1">
      <alignment horizontal="fill"/>
      <protection/>
    </xf>
    <xf numFmtId="164" fontId="14" fillId="0" borderId="0" xfId="20" applyFont="1" applyBorder="1" applyAlignment="1" applyProtection="1">
      <alignment horizontal="fill" vertical="center"/>
      <protection/>
    </xf>
    <xf numFmtId="164" fontId="14" fillId="0" borderId="11" xfId="20" applyFont="1" applyBorder="1" applyAlignment="1" applyProtection="1">
      <alignment horizontal="fill" vertical="center"/>
      <protection/>
    </xf>
    <xf numFmtId="164" fontId="14" fillId="0" borderId="11" xfId="20" applyFont="1" applyBorder="1" applyAlignment="1" applyProtection="1">
      <alignment horizontal="right" vertical="center"/>
      <protection/>
    </xf>
    <xf numFmtId="37" fontId="15" fillId="0" borderId="0" xfId="20" applyNumberFormat="1" applyFont="1" applyAlignment="1" applyProtection="1">
      <alignment vertical="center"/>
      <protection/>
    </xf>
    <xf numFmtId="164" fontId="14" fillId="0" borderId="0" xfId="20" applyFont="1" applyBorder="1" applyAlignment="1">
      <alignment vertical="center"/>
      <protection/>
    </xf>
    <xf numFmtId="164" fontId="14" fillId="0" borderId="11" xfId="20" applyFont="1" applyBorder="1" applyAlignment="1">
      <alignment vertical="center"/>
      <protection/>
    </xf>
    <xf numFmtId="164" fontId="14" fillId="0" borderId="11" xfId="20" applyFont="1" applyBorder="1" applyProtection="1">
      <alignment/>
      <protection/>
    </xf>
    <xf numFmtId="164" fontId="14" fillId="0" borderId="11" xfId="20" applyFont="1" applyBorder="1" applyAlignment="1" applyProtection="1">
      <alignment vertical="center"/>
      <protection/>
    </xf>
    <xf numFmtId="37" fontId="14" fillId="0" borderId="0" xfId="20" applyNumberFormat="1" applyFont="1" applyBorder="1" applyAlignment="1" applyProtection="1">
      <alignment horizontal="right"/>
      <protection/>
    </xf>
    <xf numFmtId="164" fontId="14" fillId="0" borderId="12" xfId="20" applyFont="1" applyBorder="1" applyAlignment="1" applyProtection="1">
      <alignment horizontal="left" vertical="top"/>
      <protection/>
    </xf>
    <xf numFmtId="37" fontId="14" fillId="0" borderId="0" xfId="20" applyNumberFormat="1" applyFont="1" applyBorder="1" applyAlignment="1" applyProtection="1">
      <alignment vertical="top"/>
      <protection/>
    </xf>
    <xf numFmtId="37" fontId="14" fillId="0" borderId="11" xfId="20" applyNumberFormat="1" applyFont="1" applyBorder="1" applyAlignment="1" applyProtection="1">
      <alignment vertical="top"/>
      <protection/>
    </xf>
    <xf numFmtId="181" fontId="14" fillId="0" borderId="11" xfId="20" applyNumberFormat="1" applyFont="1" applyBorder="1" applyAlignment="1" applyProtection="1">
      <alignment horizontal="right" vertical="center"/>
      <protection/>
    </xf>
    <xf numFmtId="37" fontId="14" fillId="0" borderId="11" xfId="20" applyNumberFormat="1" applyFont="1" applyBorder="1" applyAlignment="1">
      <alignment horizontal="right" vertical="center"/>
      <protection/>
    </xf>
    <xf numFmtId="164" fontId="14" fillId="0" borderId="0" xfId="20" applyFont="1" applyBorder="1" applyAlignment="1" applyProtection="1">
      <alignment horizontal="left" vertical="top"/>
      <protection/>
    </xf>
    <xf numFmtId="181" fontId="14" fillId="0" borderId="0" xfId="20" applyNumberFormat="1" applyFont="1" applyBorder="1" applyAlignment="1" applyProtection="1">
      <alignment horizontal="right" vertical="center"/>
      <protection/>
    </xf>
    <xf numFmtId="37" fontId="14" fillId="0" borderId="0" xfId="20" applyNumberFormat="1" applyFont="1" applyBorder="1" applyAlignment="1">
      <alignment horizontal="right" vertical="center"/>
      <protection/>
    </xf>
    <xf numFmtId="164" fontId="15" fillId="0" borderId="0" xfId="20" applyFont="1" applyBorder="1" applyAlignment="1">
      <alignment vertical="center"/>
      <protection/>
    </xf>
    <xf numFmtId="37" fontId="14" fillId="0" borderId="10" xfId="20" applyNumberFormat="1" applyFont="1" applyBorder="1" applyAlignment="1" applyProtection="1">
      <alignment vertical="top"/>
      <protection/>
    </xf>
    <xf numFmtId="164" fontId="3" fillId="0" borderId="12" xfId="20" applyFont="1" applyBorder="1">
      <alignment/>
      <protection/>
    </xf>
    <xf numFmtId="164" fontId="14" fillId="0" borderId="13" xfId="20" applyFont="1" applyBorder="1" applyAlignment="1">
      <alignment horizontal="centerContinuous" vertical="center"/>
      <protection/>
    </xf>
    <xf numFmtId="164" fontId="14" fillId="0" borderId="14" xfId="20" applyFont="1" applyBorder="1" applyAlignment="1">
      <alignment horizontal="centerContinuous" vertical="center"/>
      <protection/>
    </xf>
    <xf numFmtId="164" fontId="14" fillId="0" borderId="4" xfId="20" applyFont="1" applyBorder="1" applyAlignment="1">
      <alignment horizontal="centerContinuous" vertical="center"/>
      <protection/>
    </xf>
    <xf numFmtId="3" fontId="14" fillId="0" borderId="15" xfId="20" applyNumberFormat="1" applyFont="1" applyBorder="1">
      <alignment/>
      <protection/>
    </xf>
    <xf numFmtId="3" fontId="14" fillId="0" borderId="0" xfId="20" applyNumberFormat="1" applyFont="1" applyBorder="1">
      <alignment/>
      <protection/>
    </xf>
    <xf numFmtId="3" fontId="14" fillId="0" borderId="16" xfId="20" applyNumberFormat="1" applyFont="1" applyBorder="1">
      <alignment/>
      <protection/>
    </xf>
    <xf numFmtId="3" fontId="14" fillId="0" borderId="17" xfId="20" applyNumberFormat="1" applyFont="1" applyBorder="1">
      <alignment/>
      <protection/>
    </xf>
    <xf numFmtId="3" fontId="14" fillId="0" borderId="0" xfId="20" applyNumberFormat="1" applyFont="1">
      <alignment/>
      <protection/>
    </xf>
    <xf numFmtId="164" fontId="14" fillId="0" borderId="15" xfId="20" applyFont="1" applyBorder="1">
      <alignment/>
      <protection/>
    </xf>
    <xf numFmtId="164" fontId="14" fillId="0" borderId="16" xfId="20" applyFont="1" applyBorder="1">
      <alignment/>
      <protection/>
    </xf>
    <xf numFmtId="164" fontId="14" fillId="0" borderId="17" xfId="20" applyFont="1" applyBorder="1">
      <alignment/>
      <protection/>
    </xf>
    <xf numFmtId="164" fontId="14" fillId="0" borderId="0" xfId="20" applyFont="1">
      <alignment/>
      <protection/>
    </xf>
    <xf numFmtId="164" fontId="9" fillId="0" borderId="0" xfId="20" applyAlignment="1">
      <alignment vertical="center"/>
      <protection/>
    </xf>
    <xf numFmtId="164" fontId="14" fillId="0" borderId="18" xfId="20" applyFont="1" applyBorder="1" applyAlignment="1" applyProtection="1">
      <alignment horizontal="left" vertical="top"/>
      <protection/>
    </xf>
    <xf numFmtId="37" fontId="14" fillId="0" borderId="4" xfId="20" applyNumberFormat="1" applyFont="1" applyBorder="1" applyAlignment="1" applyProtection="1">
      <alignment vertical="top"/>
      <protection/>
    </xf>
    <xf numFmtId="37" fontId="14" fillId="0" borderId="19" xfId="20" applyNumberFormat="1" applyFont="1" applyBorder="1" applyAlignment="1" applyProtection="1">
      <alignment vertical="top"/>
      <protection/>
    </xf>
    <xf numFmtId="37" fontId="14" fillId="0" borderId="4" xfId="20" applyNumberFormat="1" applyFont="1" applyBorder="1" applyAlignment="1" applyProtection="1">
      <alignment vertical="center"/>
      <protection/>
    </xf>
    <xf numFmtId="37" fontId="14" fillId="0" borderId="19" xfId="20" applyNumberFormat="1" applyFont="1" applyBorder="1" applyAlignment="1" applyProtection="1">
      <alignment vertical="center"/>
      <protection/>
    </xf>
    <xf numFmtId="181" fontId="14" fillId="0" borderId="19" xfId="20" applyNumberFormat="1" applyFont="1" applyBorder="1" applyAlignment="1" applyProtection="1">
      <alignment horizontal="right" vertical="center"/>
      <protection/>
    </xf>
    <xf numFmtId="164" fontId="14" fillId="0" borderId="0" xfId="20" applyFont="1" applyAlignment="1" applyProtection="1">
      <alignment/>
      <protection/>
    </xf>
    <xf numFmtId="164" fontId="14" fillId="0" borderId="0" xfId="20" applyFont="1" applyAlignment="1" applyProtection="1">
      <alignment horizontal="fill"/>
      <protection/>
    </xf>
    <xf numFmtId="164" fontId="16" fillId="0" borderId="0" xfId="20" applyFont="1">
      <alignment/>
      <protection/>
    </xf>
    <xf numFmtId="164" fontId="14" fillId="0" borderId="0" xfId="20" applyFont="1" applyAlignment="1">
      <alignment vertical="center"/>
      <protection/>
    </xf>
    <xf numFmtId="3" fontId="14" fillId="0" borderId="20" xfId="20" applyNumberFormat="1" applyFont="1" applyBorder="1">
      <alignment/>
      <protection/>
    </xf>
    <xf numFmtId="3" fontId="14" fillId="0" borderId="4" xfId="20" applyNumberFormat="1" applyFont="1" applyBorder="1">
      <alignment/>
      <protection/>
    </xf>
    <xf numFmtId="3" fontId="14" fillId="0" borderId="21" xfId="20" applyNumberFormat="1" applyFont="1" applyBorder="1">
      <alignment/>
      <protection/>
    </xf>
    <xf numFmtId="3" fontId="14" fillId="0" borderId="19" xfId="20" applyNumberFormat="1" applyFont="1" applyBorder="1">
      <alignment/>
      <protection/>
    </xf>
    <xf numFmtId="164" fontId="14" fillId="0" borderId="22" xfId="20" applyFont="1" applyBorder="1">
      <alignment/>
      <protection/>
    </xf>
    <xf numFmtId="164" fontId="14" fillId="0" borderId="4" xfId="20" applyFont="1" applyBorder="1">
      <alignment/>
      <protection/>
    </xf>
    <xf numFmtId="164" fontId="14" fillId="0" borderId="21" xfId="20" applyFont="1" applyBorder="1">
      <alignment/>
      <protection/>
    </xf>
    <xf numFmtId="164" fontId="17" fillId="0" borderId="0" xfId="20" applyFont="1" applyBorder="1" applyAlignment="1" applyProtection="1">
      <alignment horizontal="left" vertical="top"/>
      <protection/>
    </xf>
    <xf numFmtId="164" fontId="15" fillId="0" borderId="10" xfId="20" applyFont="1" applyBorder="1" applyAlignment="1">
      <alignment vertical="center"/>
      <protection/>
    </xf>
    <xf numFmtId="164" fontId="18" fillId="0" borderId="0" xfId="20" applyFont="1" applyAlignment="1">
      <alignment vertical="center"/>
      <protection/>
    </xf>
    <xf numFmtId="164" fontId="14" fillId="0" borderId="0" xfId="20" applyFont="1" applyBorder="1" applyAlignment="1" applyProtection="1">
      <alignment horizontal="left" vertical="top" indent="4"/>
      <protection/>
    </xf>
    <xf numFmtId="164" fontId="14" fillId="0" borderId="0" xfId="20" applyFont="1" applyAlignment="1" applyProtection="1">
      <alignment horizontal="left" indent="4"/>
      <protection/>
    </xf>
    <xf numFmtId="164" fontId="14" fillId="0" borderId="12" xfId="20" applyFont="1" applyBorder="1" applyAlignment="1" applyProtection="1">
      <alignment horizontal="left" vertical="center"/>
      <protection/>
    </xf>
    <xf numFmtId="171" fontId="14" fillId="0" borderId="10" xfId="20" applyNumberFormat="1" applyFont="1" applyBorder="1" applyAlignment="1" applyProtection="1">
      <alignment horizontal="right" vertical="center"/>
      <protection/>
    </xf>
    <xf numFmtId="171" fontId="14" fillId="0" borderId="15" xfId="20" applyNumberFormat="1" applyFont="1" applyBorder="1" applyAlignment="1">
      <alignment horizontal="right"/>
      <protection/>
    </xf>
    <xf numFmtId="9" fontId="15" fillId="0" borderId="10" xfId="21" applyFont="1" applyBorder="1" applyAlignment="1">
      <alignment vertical="center"/>
    </xf>
    <xf numFmtId="164" fontId="9" fillId="0" borderId="10" xfId="20" applyBorder="1" applyAlignment="1">
      <alignment vertical="center"/>
      <protection/>
    </xf>
    <xf numFmtId="164" fontId="10" fillId="0" borderId="10" xfId="20" applyFont="1" applyBorder="1" applyAlignment="1">
      <alignment vertical="center"/>
      <protection/>
    </xf>
    <xf numFmtId="0" fontId="3" fillId="0" borderId="0" xfId="19" applyFont="1">
      <alignment/>
      <protection/>
    </xf>
    <xf numFmtId="0" fontId="16" fillId="0" borderId="0" xfId="19">
      <alignment/>
      <protection/>
    </xf>
    <xf numFmtId="0" fontId="22" fillId="0" borderId="0" xfId="19" applyFont="1" applyAlignment="1">
      <alignment horizontal="left"/>
      <protection/>
    </xf>
    <xf numFmtId="0" fontId="22" fillId="0" borderId="0" xfId="19" applyFont="1">
      <alignment/>
      <protection/>
    </xf>
    <xf numFmtId="0" fontId="16" fillId="0" borderId="0" xfId="19" applyAlignment="1">
      <alignment horizontal="left"/>
      <protection/>
    </xf>
    <xf numFmtId="0" fontId="16" fillId="0" borderId="0" xfId="19" applyAlignment="1">
      <alignment horizontal="right"/>
      <protection/>
    </xf>
    <xf numFmtId="0" fontId="16" fillId="0" borderId="4" xfId="19" applyBorder="1" applyAlignment="1">
      <alignment horizontal="left"/>
      <protection/>
    </xf>
    <xf numFmtId="0" fontId="16" fillId="0" borderId="0" xfId="19" applyBorder="1">
      <alignment/>
      <protection/>
    </xf>
    <xf numFmtId="172" fontId="16" fillId="0" borderId="0" xfId="19" applyNumberFormat="1" applyAlignment="1">
      <alignment horizontal="right"/>
      <protection/>
    </xf>
    <xf numFmtId="172" fontId="16" fillId="0" borderId="0" xfId="19" applyNumberFormat="1" applyFont="1">
      <alignment/>
      <protection/>
    </xf>
    <xf numFmtId="172" fontId="16" fillId="0" borderId="0" xfId="19" applyNumberFormat="1">
      <alignment/>
      <protection/>
    </xf>
    <xf numFmtId="0" fontId="16" fillId="0" borderId="0" xfId="19" applyAlignment="1">
      <alignment horizontal="right" wrapText="1"/>
      <protection/>
    </xf>
    <xf numFmtId="2" fontId="16" fillId="0" borderId="0" xfId="19" applyNumberFormat="1" applyAlignment="1">
      <alignment horizontal="right"/>
      <protection/>
    </xf>
    <xf numFmtId="0" fontId="16" fillId="0" borderId="1" xfId="19" applyBorder="1" applyAlignment="1">
      <alignment horizontal="left"/>
      <protection/>
    </xf>
    <xf numFmtId="172" fontId="16" fillId="0" borderId="1" xfId="19" applyNumberFormat="1" applyBorder="1" applyAlignment="1">
      <alignment horizontal="right"/>
      <protection/>
    </xf>
    <xf numFmtId="2" fontId="16" fillId="0" borderId="1" xfId="19" applyNumberFormat="1" applyBorder="1" applyAlignment="1">
      <alignment horizontal="right"/>
      <protection/>
    </xf>
    <xf numFmtId="0" fontId="22" fillId="0" borderId="8" xfId="19" applyFont="1" applyBorder="1" applyAlignment="1">
      <alignment horizontal="center"/>
      <protection/>
    </xf>
    <xf numFmtId="0" fontId="22" fillId="0" borderId="7" xfId="19" applyFont="1" applyBorder="1" applyAlignment="1">
      <alignment horizontal="center"/>
      <protection/>
    </xf>
    <xf numFmtId="0" fontId="22" fillId="0" borderId="5" xfId="19" applyFont="1" applyBorder="1" applyAlignment="1">
      <alignment horizontal="center"/>
      <protection/>
    </xf>
    <xf numFmtId="164" fontId="14" fillId="0" borderId="4" xfId="20" applyFont="1" applyBorder="1" applyAlignment="1">
      <alignment horizontal="center" vertical="center"/>
      <protection/>
    </xf>
    <xf numFmtId="164" fontId="9" fillId="0" borderId="4" xfId="20" applyBorder="1" applyAlignment="1">
      <alignment vertical="center"/>
      <protection/>
    </xf>
    <xf numFmtId="164" fontId="14" fillId="0" borderId="4" xfId="20" applyFont="1" applyBorder="1" applyAlignment="1">
      <alignment horizontal="center"/>
      <protection/>
    </xf>
    <xf numFmtId="164" fontId="14" fillId="0" borderId="14" xfId="20" applyFont="1" applyFill="1" applyBorder="1" applyAlignment="1" applyProtection="1">
      <alignment horizontal="center" vertical="center"/>
      <protection/>
    </xf>
    <xf numFmtId="164" fontId="14" fillId="0" borderId="4" xfId="20" applyFont="1" applyFill="1" applyBorder="1" applyAlignment="1" applyProtection="1">
      <alignment horizontal="center" vertical="center"/>
      <protection/>
    </xf>
    <xf numFmtId="164" fontId="14" fillId="0" borderId="4" xfId="20" applyFont="1" applyBorder="1" applyAlignment="1" applyProtection="1">
      <alignment horizontal="center" vertical="center"/>
      <protection locked="0"/>
    </xf>
    <xf numFmtId="164" fontId="9" fillId="0" borderId="4" xfId="20" applyBorder="1" applyAlignment="1" applyProtection="1">
      <alignment horizontal="center" vertical="center"/>
      <protection locked="0"/>
    </xf>
    <xf numFmtId="164" fontId="14" fillId="0" borderId="14" xfId="20" applyFont="1" applyBorder="1" applyAlignment="1">
      <alignment horizontal="center"/>
      <protection/>
    </xf>
    <xf numFmtId="164" fontId="14" fillId="0" borderId="14" xfId="20" applyFont="1" applyBorder="1" applyAlignment="1" applyProtection="1">
      <alignment horizontal="center"/>
      <protection/>
    </xf>
    <xf numFmtId="164" fontId="9" fillId="0" borderId="4" xfId="20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t-R&amp;D-Budgets" xfId="19"/>
    <cellStyle name="Normal_Total-BudgetFunct-55-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worksheet" Target="worksheets/sheet4.xml" /><Relationship Id="rId15" Type="http://schemas.openxmlformats.org/officeDocument/2006/relationships/worksheet" Target="worksheets/sheet5.xml" /><Relationship Id="rId16" Type="http://schemas.openxmlformats.org/officeDocument/2006/relationships/worksheet" Target="worksheets/sheet6.xml" /><Relationship Id="rId17" Type="http://schemas.openxmlformats.org/officeDocument/2006/relationships/worksheet" Target="worksheets/sheet7.xml" /><Relationship Id="rId18" Type="http://schemas.openxmlformats.org/officeDocument/2006/relationships/worksheet" Target="worksheets/sheet8.xml" /><Relationship Id="rId19" Type="http://schemas.openxmlformats.org/officeDocument/2006/relationships/worksheet" Target="worksheets/sheet9.xml" /><Relationship Id="rId20" Type="http://schemas.openxmlformats.org/officeDocument/2006/relationships/worksheet" Target="work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1. R&amp;D Expenditures as percentage of GDP for selected OECD countries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'Data-F1'!$B$28</c:f>
              <c:strCache>
                <c:ptCount val="1"/>
                <c:pt idx="0">
                  <c:v>United 
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'Data-F1'!$B$29:$B$46</c:f>
              <c:numCache>
                <c:ptCount val="18"/>
                <c:pt idx="0">
                  <c:v>2.32</c:v>
                </c:pt>
                <c:pt idx="1">
                  <c:v>2.49</c:v>
                </c:pt>
                <c:pt idx="2">
                  <c:v>2.56</c:v>
                </c:pt>
                <c:pt idx="3">
                  <c:v>2.62</c:v>
                </c:pt>
                <c:pt idx="4">
                  <c:v>2.74</c:v>
                </c:pt>
                <c:pt idx="5">
                  <c:v>2.72</c:v>
                </c:pt>
                <c:pt idx="6">
                  <c:v>2.69</c:v>
                </c:pt>
                <c:pt idx="7">
                  <c:v>2.65</c:v>
                </c:pt>
                <c:pt idx="8">
                  <c:v>2.61</c:v>
                </c:pt>
                <c:pt idx="9">
                  <c:v>2.65</c:v>
                </c:pt>
                <c:pt idx="10">
                  <c:v>2.72</c:v>
                </c:pt>
                <c:pt idx="11">
                  <c:v>2.65</c:v>
                </c:pt>
                <c:pt idx="12">
                  <c:v>2.52</c:v>
                </c:pt>
                <c:pt idx="13">
                  <c:v>2.43</c:v>
                </c:pt>
                <c:pt idx="14">
                  <c:v>2.52</c:v>
                </c:pt>
                <c:pt idx="15">
                  <c:v>2.57</c:v>
                </c:pt>
                <c:pt idx="16">
                  <c:v>2.6</c:v>
                </c:pt>
                <c:pt idx="17">
                  <c:v>2.67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'Data-F1'!$C$28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'Data-F1'!$C$29:$C$46</c:f>
              <c:numCache>
                <c:ptCount val="18"/>
                <c:pt idx="1">
                  <c:v>2.22</c:v>
                </c:pt>
                <c:pt idx="2">
                  <c:v>2.35</c:v>
                </c:pt>
                <c:pt idx="3">
                  <c:v>2.43</c:v>
                </c:pt>
                <c:pt idx="4">
                  <c:v>2.58</c:v>
                </c:pt>
                <c:pt idx="5">
                  <c:v>2.55</c:v>
                </c:pt>
                <c:pt idx="6">
                  <c:v>2.62</c:v>
                </c:pt>
                <c:pt idx="7">
                  <c:v>2.66</c:v>
                </c:pt>
                <c:pt idx="8">
                  <c:v>2.77</c:v>
                </c:pt>
                <c:pt idx="9">
                  <c:v>2.85</c:v>
                </c:pt>
                <c:pt idx="10">
                  <c:v>2.82</c:v>
                </c:pt>
                <c:pt idx="11">
                  <c:v>2.76</c:v>
                </c:pt>
                <c:pt idx="12">
                  <c:v>2.68</c:v>
                </c:pt>
                <c:pt idx="13">
                  <c:v>2.63</c:v>
                </c:pt>
                <c:pt idx="14">
                  <c:v>2.77</c:v>
                </c:pt>
                <c:pt idx="15">
                  <c:v>2.83</c:v>
                </c:pt>
                <c:pt idx="16">
                  <c:v>2.92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'Data-F1'!$D$28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'Data-F1'!$D$29:$D$46</c:f>
              <c:numCache>
                <c:ptCount val="18"/>
                <c:pt idx="0">
                  <c:v>2.43</c:v>
                </c:pt>
                <c:pt idx="1">
                  <c:v>2.52</c:v>
                </c:pt>
                <c:pt idx="2">
                  <c:v>2.52</c:v>
                </c:pt>
                <c:pt idx="3">
                  <c:v>2.51</c:v>
                </c:pt>
                <c:pt idx="4">
                  <c:v>2.72</c:v>
                </c:pt>
                <c:pt idx="5">
                  <c:v>2.73</c:v>
                </c:pt>
                <c:pt idx="6">
                  <c:v>2.88</c:v>
                </c:pt>
                <c:pt idx="7">
                  <c:v>2.86</c:v>
                </c:pt>
                <c:pt idx="8">
                  <c:v>2.87</c:v>
                </c:pt>
                <c:pt idx="9">
                  <c:v>2.75</c:v>
                </c:pt>
                <c:pt idx="10">
                  <c:v>2.61</c:v>
                </c:pt>
                <c:pt idx="11">
                  <c:v>2.48</c:v>
                </c:pt>
                <c:pt idx="12">
                  <c:v>2.42</c:v>
                </c:pt>
                <c:pt idx="13">
                  <c:v>2.32</c:v>
                </c:pt>
                <c:pt idx="14">
                  <c:v>2.31</c:v>
                </c:pt>
                <c:pt idx="15">
                  <c:v>2.3</c:v>
                </c:pt>
                <c:pt idx="16">
                  <c:v>2.31</c:v>
                </c:pt>
                <c:pt idx="17">
                  <c:v>2.33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'Data-F1'!$E$28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'Data-F1'!$E$29:$E$46</c:f>
              <c:numCache>
                <c:ptCount val="18"/>
                <c:pt idx="0">
                  <c:v>1.97</c:v>
                </c:pt>
                <c:pt idx="1">
                  <c:v>2.06</c:v>
                </c:pt>
                <c:pt idx="2">
                  <c:v>2.11</c:v>
                </c:pt>
                <c:pt idx="3">
                  <c:v>2.21</c:v>
                </c:pt>
                <c:pt idx="4">
                  <c:v>2.25</c:v>
                </c:pt>
                <c:pt idx="5">
                  <c:v>2.23</c:v>
                </c:pt>
                <c:pt idx="6">
                  <c:v>2.27</c:v>
                </c:pt>
                <c:pt idx="7">
                  <c:v>2.28</c:v>
                </c:pt>
                <c:pt idx="8">
                  <c:v>2.33</c:v>
                </c:pt>
                <c:pt idx="9">
                  <c:v>2.41</c:v>
                </c:pt>
                <c:pt idx="10">
                  <c:v>2.41</c:v>
                </c:pt>
                <c:pt idx="11">
                  <c:v>2.42</c:v>
                </c:pt>
                <c:pt idx="12">
                  <c:v>2.45</c:v>
                </c:pt>
                <c:pt idx="13">
                  <c:v>2.38</c:v>
                </c:pt>
                <c:pt idx="14">
                  <c:v>2.34</c:v>
                </c:pt>
                <c:pt idx="15">
                  <c:v>2.32</c:v>
                </c:pt>
                <c:pt idx="16">
                  <c:v>2.23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'Data-F1'!$F$28</c:f>
              <c:strCache>
                <c:ptCount val="1"/>
                <c:pt idx="0">
                  <c:v>United 
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'Data-F1'!$F$29:$F$46</c:f>
              <c:numCache>
                <c:ptCount val="18"/>
                <c:pt idx="0">
                  <c:v>2.37</c:v>
                </c:pt>
                <c:pt idx="2">
                  <c:v>2.19</c:v>
                </c:pt>
                <c:pt idx="3">
                  <c:v>0</c:v>
                </c:pt>
                <c:pt idx="4">
                  <c:v>2.23</c:v>
                </c:pt>
                <c:pt idx="5">
                  <c:v>2.25</c:v>
                </c:pt>
                <c:pt idx="6">
                  <c:v>2.19</c:v>
                </c:pt>
                <c:pt idx="7">
                  <c:v>2.14</c:v>
                </c:pt>
                <c:pt idx="8">
                  <c:v>2.15</c:v>
                </c:pt>
                <c:pt idx="9">
                  <c:v>2.18</c:v>
                </c:pt>
                <c:pt idx="10">
                  <c:v>2.11</c:v>
                </c:pt>
                <c:pt idx="11">
                  <c:v>2.13</c:v>
                </c:pt>
                <c:pt idx="12">
                  <c:v>2.15</c:v>
                </c:pt>
                <c:pt idx="13">
                  <c:v>2.11</c:v>
                </c:pt>
                <c:pt idx="14">
                  <c:v>2.02</c:v>
                </c:pt>
                <c:pt idx="15">
                  <c:v>1.95</c:v>
                </c:pt>
                <c:pt idx="16">
                  <c:v>1.87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'Data-F1'!$G$28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'Data-F1'!$G$29:$G$46</c:f>
              <c:numCache>
                <c:ptCount val="18"/>
                <c:pt idx="0">
                  <c:v>0.88</c:v>
                </c:pt>
                <c:pt idx="1">
                  <c:v>0.91</c:v>
                </c:pt>
                <c:pt idx="2">
                  <c:v>0.95</c:v>
                </c:pt>
                <c:pt idx="3">
                  <c:v>1.01</c:v>
                </c:pt>
                <c:pt idx="4">
                  <c:v>1.13</c:v>
                </c:pt>
                <c:pt idx="5">
                  <c:v>1.13</c:v>
                </c:pt>
                <c:pt idx="6">
                  <c:v>1.19</c:v>
                </c:pt>
                <c:pt idx="7">
                  <c:v>1.22</c:v>
                </c:pt>
                <c:pt idx="8">
                  <c:v>1.24</c:v>
                </c:pt>
                <c:pt idx="9">
                  <c:v>1.3</c:v>
                </c:pt>
                <c:pt idx="10">
                  <c:v>1.24</c:v>
                </c:pt>
                <c:pt idx="11">
                  <c:v>1.2</c:v>
                </c:pt>
                <c:pt idx="12">
                  <c:v>1.14</c:v>
                </c:pt>
                <c:pt idx="13">
                  <c:v>1.06</c:v>
                </c:pt>
                <c:pt idx="14">
                  <c:v>1.01</c:v>
                </c:pt>
                <c:pt idx="15">
                  <c:v>1.02</c:v>
                </c:pt>
                <c:pt idx="16">
                  <c:v>1.08</c:v>
                </c:pt>
                <c:pt idx="17">
                  <c:v>1.11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'Data-F1'!$H$28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'Data-F1'!$H$29:$H$46</c:f>
              <c:numCache>
                <c:ptCount val="18"/>
                <c:pt idx="0">
                  <c:v>1.25</c:v>
                </c:pt>
                <c:pt idx="1">
                  <c:v>1.4</c:v>
                </c:pt>
                <c:pt idx="2">
                  <c:v>1.37</c:v>
                </c:pt>
                <c:pt idx="3">
                  <c:v>1.41</c:v>
                </c:pt>
                <c:pt idx="4">
                  <c:v>1.45</c:v>
                </c:pt>
                <c:pt idx="5">
                  <c:v>1.49</c:v>
                </c:pt>
                <c:pt idx="6">
                  <c:v>1.44</c:v>
                </c:pt>
                <c:pt idx="7">
                  <c:v>1.39</c:v>
                </c:pt>
                <c:pt idx="8">
                  <c:v>1.39</c:v>
                </c:pt>
                <c:pt idx="9">
                  <c:v>1.47</c:v>
                </c:pt>
                <c:pt idx="10">
                  <c:v>1.53</c:v>
                </c:pt>
                <c:pt idx="11">
                  <c:v>1.54</c:v>
                </c:pt>
                <c:pt idx="12">
                  <c:v>1.6</c:v>
                </c:pt>
                <c:pt idx="13">
                  <c:v>1.6</c:v>
                </c:pt>
                <c:pt idx="14">
                  <c:v>1.58</c:v>
                </c:pt>
                <c:pt idx="15">
                  <c:v>1.6</c:v>
                </c:pt>
                <c:pt idx="16">
                  <c:v>1.6</c:v>
                </c:pt>
                <c:pt idx="17">
                  <c:v>1.6</c:v>
                </c:pt>
              </c:numCache>
            </c:numRef>
          </c:yVal>
          <c:smooth val="0"/>
        </c:ser>
        <c:axId val="24760663"/>
        <c:axId val="21519376"/>
      </c:scatterChart>
      <c:valAx>
        <c:axId val="247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19376"/>
        <c:crosses val="autoZero"/>
        <c:crossBetween val="midCat"/>
        <c:dispUnits/>
      </c:valAx>
      <c:valAx>
        <c:axId val="2151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R&amp;D Expenditures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760663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10.  R&amp;D as percent of net sales for selected sectors 
in the U.S. in 1995.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825"/>
          <c:w val="0.94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'Data-F10'!$B$3</c:f>
              <c:strCache>
                <c:ptCount val="1"/>
                <c:pt idx="0">
                  <c:v>Investment as % of net Sales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'Data-F10'!$A$4:$A$12</c:f>
              <c:strCache>
                <c:ptCount val="9"/>
                <c:pt idx="0">
                  <c:v>Drugs and Medicine</c:v>
                </c:pt>
                <c:pt idx="1">
                  <c:v>Prof &amp; Sci Instruments</c:v>
                </c:pt>
                <c:pt idx="2">
                  <c:v>Communications Equipment*</c:v>
                </c:pt>
                <c:pt idx="3">
                  <c:v>Services (Bus, 
Health, Eng, etc)</c:v>
                </c:pt>
                <c:pt idx="4">
                  <c:v>Transporation Equipment</c:v>
                </c:pt>
                <c:pt idx="5">
                  <c:v>Industrial Chemicals**</c:v>
                </c:pt>
                <c:pt idx="6">
                  <c:v>Stone, Clay and 
Glass Products</c:v>
                </c:pt>
                <c:pt idx="7">
                  <c:v>Primary Metals</c:v>
                </c:pt>
                <c:pt idx="8">
                  <c:v>Energy</c:v>
                </c:pt>
              </c:strCache>
            </c:strRef>
          </c:cat>
          <c:val>
            <c:numRef>
              <c:f>'Data-F10'!$B$4:$B$12</c:f>
              <c:numCache>
                <c:ptCount val="9"/>
                <c:pt idx="0">
                  <c:v>0.104</c:v>
                </c:pt>
                <c:pt idx="1">
                  <c:v>0.103</c:v>
                </c:pt>
                <c:pt idx="2">
                  <c:v>0.1</c:v>
                </c:pt>
                <c:pt idx="3">
                  <c:v>0.078</c:v>
                </c:pt>
                <c:pt idx="4">
                  <c:v>0.061</c:v>
                </c:pt>
                <c:pt idx="5">
                  <c:v>0.046</c:v>
                </c:pt>
                <c:pt idx="6">
                  <c:v>0.015</c:v>
                </c:pt>
                <c:pt idx="7">
                  <c:v>0.005</c:v>
                </c:pt>
                <c:pt idx="8">
                  <c:v>0.004521821631878558</c:v>
                </c:pt>
              </c:numCache>
            </c:numRef>
          </c:val>
        </c:ser>
        <c:axId val="38193123"/>
        <c:axId val="8193788"/>
      </c:bar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93788"/>
        <c:crosses val="autoZero"/>
        <c:auto val="1"/>
        <c:lblOffset val="100"/>
        <c:noMultiLvlLbl val="0"/>
      </c:catAx>
      <c:valAx>
        <c:axId val="819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R&amp;D as % of Net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81931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2. U.S. Government R&amp;D by Budget Function, 1955-1997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6"/>
          <c:order val="0"/>
          <c:tx>
            <c:strRef>
              <c:f>'Data-F2'!$A$74</c:f>
              <c:strCache>
                <c:ptCount val="1"/>
                <c:pt idx="0">
                  <c:v>Health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'Data-F2'!$B$74:$AR$74</c:f>
              <c:numCache>
                <c:ptCount val="43"/>
                <c:pt idx="0">
                  <c:v>0.332</c:v>
                </c:pt>
                <c:pt idx="1">
                  <c:v>0.397</c:v>
                </c:pt>
                <c:pt idx="2">
                  <c:v>0.645</c:v>
                </c:pt>
                <c:pt idx="3">
                  <c:v>0.796</c:v>
                </c:pt>
                <c:pt idx="4">
                  <c:v>1.023</c:v>
                </c:pt>
                <c:pt idx="5">
                  <c:v>1.308</c:v>
                </c:pt>
                <c:pt idx="6">
                  <c:v>1.711</c:v>
                </c:pt>
                <c:pt idx="7">
                  <c:v>2.304</c:v>
                </c:pt>
                <c:pt idx="8">
                  <c:v>2.585</c:v>
                </c:pt>
                <c:pt idx="9">
                  <c:v>2.969</c:v>
                </c:pt>
                <c:pt idx="10">
                  <c:v>3.176</c:v>
                </c:pt>
                <c:pt idx="11">
                  <c:v>3.532</c:v>
                </c:pt>
                <c:pt idx="12">
                  <c:v>3.4751234333459933</c:v>
                </c:pt>
                <c:pt idx="13">
                  <c:v>3.7412971784536464</c:v>
                </c:pt>
                <c:pt idx="14">
                  <c:v>3.8162048404068747</c:v>
                </c:pt>
                <c:pt idx="15">
                  <c:v>3.612129290236588</c:v>
                </c:pt>
                <c:pt idx="16">
                  <c:v>4.082408874801902</c:v>
                </c:pt>
                <c:pt idx="17">
                  <c:v>4.679370840895341</c:v>
                </c:pt>
                <c:pt idx="18">
                  <c:v>4.594202898550725</c:v>
                </c:pt>
                <c:pt idx="19">
                  <c:v>5.597943722943723</c:v>
                </c:pt>
                <c:pt idx="20">
                  <c:v>5.321235899950956</c:v>
                </c:pt>
                <c:pt idx="21">
                  <c:v>5.376171964326549</c:v>
                </c:pt>
                <c:pt idx="22">
                  <c:v>5.591237771161208</c:v>
                </c:pt>
                <c:pt idx="23">
                  <c:v>5.901769735533903</c:v>
                </c:pt>
                <c:pt idx="24">
                  <c:v>6.24265785609398</c:v>
                </c:pt>
                <c:pt idx="25">
                  <c:v>6.224094355518113</c:v>
                </c:pt>
                <c:pt idx="26">
                  <c:v>5.940761203192142</c:v>
                </c:pt>
                <c:pt idx="27">
                  <c:v>5.546158256880735</c:v>
                </c:pt>
                <c:pt idx="28">
                  <c:v>5.889284735543985</c:v>
                </c:pt>
                <c:pt idx="29">
                  <c:v>6.306413301662707</c:v>
                </c:pt>
                <c:pt idx="30">
                  <c:v>6.909832929473281</c:v>
                </c:pt>
                <c:pt idx="31">
                  <c:v>6.903609973948642</c:v>
                </c:pt>
                <c:pt idx="32">
                  <c:v>7.904509283819629</c:v>
                </c:pt>
                <c:pt idx="33">
                  <c:v>8.246125160237733</c:v>
                </c:pt>
                <c:pt idx="34">
                  <c:v>8.690742397137747</c:v>
                </c:pt>
                <c:pt idx="35">
                  <c:v>8.918947933440688</c:v>
                </c:pt>
                <c:pt idx="36">
                  <c:v>9.496654657745754</c:v>
                </c:pt>
                <c:pt idx="37">
                  <c:v>10.055</c:v>
                </c:pt>
                <c:pt idx="38">
                  <c:v>10.01539068589244</c:v>
                </c:pt>
                <c:pt idx="39">
                  <c:v>10.457545662100458</c:v>
                </c:pt>
                <c:pt idx="40">
                  <c:v>10.579972175848637</c:v>
                </c:pt>
                <c:pt idx="41">
                  <c:v>10.758197806182578</c:v>
                </c:pt>
                <c:pt idx="42">
                  <c:v>11.238600319318788</c:v>
                </c:pt>
              </c:numCache>
            </c:numRef>
          </c:val>
        </c:ser>
        <c:ser>
          <c:idx val="5"/>
          <c:order val="1"/>
          <c:tx>
            <c:strRef>
              <c:f>'Data-F2'!$A$73</c:f>
              <c:strCache>
                <c:ptCount val="1"/>
                <c:pt idx="0">
                  <c:v>Energy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'Data-F2'!$B$73:$AR$73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1.576</c:v>
                </c:pt>
                <c:pt idx="7">
                  <c:v>1.874</c:v>
                </c:pt>
                <c:pt idx="8">
                  <c:v>2.126</c:v>
                </c:pt>
                <c:pt idx="9">
                  <c:v>2.329</c:v>
                </c:pt>
                <c:pt idx="10">
                  <c:v>2.346</c:v>
                </c:pt>
                <c:pt idx="11">
                  <c:v>2.257</c:v>
                </c:pt>
                <c:pt idx="12">
                  <c:v>2.278769464489176</c:v>
                </c:pt>
                <c:pt idx="13">
                  <c:v>2.407475265665079</c:v>
                </c:pt>
                <c:pt idx="14">
                  <c:v>2.094002104524728</c:v>
                </c:pt>
                <c:pt idx="15">
                  <c:v>1.9126957680773078</c:v>
                </c:pt>
                <c:pt idx="16">
                  <c:v>1.762282091917591</c:v>
                </c:pt>
                <c:pt idx="17">
                  <c:v>1.736237144585602</c:v>
                </c:pt>
                <c:pt idx="18">
                  <c:v>1.8260869565217392</c:v>
                </c:pt>
                <c:pt idx="19">
                  <c:v>2.0535714285714284</c:v>
                </c:pt>
                <c:pt idx="20">
                  <c:v>3.3423246689553703</c:v>
                </c:pt>
                <c:pt idx="21">
                  <c:v>3.7708666819117305</c:v>
                </c:pt>
                <c:pt idx="22">
                  <c:v>5.448745214802212</c:v>
                </c:pt>
                <c:pt idx="23">
                  <c:v>6.231855239610261</c:v>
                </c:pt>
                <c:pt idx="24">
                  <c:v>6.352790014684288</c:v>
                </c:pt>
                <c:pt idx="25">
                  <c:v>6.070766638584667</c:v>
                </c:pt>
                <c:pt idx="26">
                  <c:v>5.372928176795581</c:v>
                </c:pt>
                <c:pt idx="27">
                  <c:v>4.317660550458716</c:v>
                </c:pt>
                <c:pt idx="28">
                  <c:v>3.5324746505892026</c:v>
                </c:pt>
                <c:pt idx="29">
                  <c:v>3.405911850092372</c:v>
                </c:pt>
                <c:pt idx="30">
                  <c:v>3.0468052544318325</c:v>
                </c:pt>
                <c:pt idx="31">
                  <c:v>2.8358764421287677</c:v>
                </c:pt>
                <c:pt idx="32">
                  <c:v>2.4752833373523027</c:v>
                </c:pt>
                <c:pt idx="33">
                  <c:v>2.4775667171658315</c:v>
                </c:pt>
                <c:pt idx="34">
                  <c:v>2.704606440071556</c:v>
                </c:pt>
                <c:pt idx="35">
                  <c:v>2.9264626945786367</c:v>
                </c:pt>
                <c:pt idx="36">
                  <c:v>3.0396294390118372</c:v>
                </c:pt>
                <c:pt idx="37">
                  <c:v>3.1534</c:v>
                </c:pt>
                <c:pt idx="38">
                  <c:v>2.607921862821512</c:v>
                </c:pt>
                <c:pt idx="39">
                  <c:v>2.7328243911719943</c:v>
                </c:pt>
                <c:pt idx="40">
                  <c:v>2.637573734001113</c:v>
                </c:pt>
                <c:pt idx="41">
                  <c:v>2.285025836279576</c:v>
                </c:pt>
                <c:pt idx="42">
                  <c:v>2.1037821536278165</c:v>
                </c:pt>
              </c:numCache>
            </c:numRef>
          </c:val>
        </c:ser>
        <c:ser>
          <c:idx val="4"/>
          <c:order val="2"/>
          <c:tx>
            <c:strRef>
              <c:f>'Data-F2'!$A$72</c:f>
              <c:strCache>
                <c:ptCount val="1"/>
                <c:pt idx="0">
                  <c:v>Space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'Data-F2'!$B$72:$AR$72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3.283</c:v>
                </c:pt>
                <c:pt idx="7">
                  <c:v>5.91</c:v>
                </c:pt>
                <c:pt idx="8">
                  <c:v>11.61</c:v>
                </c:pt>
                <c:pt idx="9">
                  <c:v>17.296</c:v>
                </c:pt>
                <c:pt idx="10">
                  <c:v>19.595</c:v>
                </c:pt>
                <c:pt idx="11">
                  <c:v>19.529</c:v>
                </c:pt>
                <c:pt idx="12">
                  <c:v>18.146600835548806</c:v>
                </c:pt>
                <c:pt idx="13">
                  <c:v>15.771344814950533</c:v>
                </c:pt>
                <c:pt idx="14">
                  <c:v>13.325149070501578</c:v>
                </c:pt>
                <c:pt idx="15">
                  <c:v>12.015994668443852</c:v>
                </c:pt>
                <c:pt idx="16">
                  <c:v>9.660855784469097</c:v>
                </c:pt>
                <c:pt idx="17">
                  <c:v>8.868723532970357</c:v>
                </c:pt>
                <c:pt idx="18">
                  <c:v>8.185507246376812</c:v>
                </c:pt>
                <c:pt idx="19">
                  <c:v>7.3106060606060606</c:v>
                </c:pt>
                <c:pt idx="20">
                  <c:v>6.777832270720942</c:v>
                </c:pt>
                <c:pt idx="21">
                  <c:v>7.157557740681454</c:v>
                </c:pt>
                <c:pt idx="22">
                  <c:v>6.022968949383241</c:v>
                </c:pt>
                <c:pt idx="23">
                  <c:v>5.8441041956651425</c:v>
                </c:pt>
                <c:pt idx="24">
                  <c:v>5.756240822320118</c:v>
                </c:pt>
                <c:pt idx="25">
                  <c:v>4.613310867733782</c:v>
                </c:pt>
                <c:pt idx="26">
                  <c:v>4.774401473296502</c:v>
                </c:pt>
                <c:pt idx="27">
                  <c:v>3.7041284403669725</c:v>
                </c:pt>
                <c:pt idx="28">
                  <c:v>2.9240887914497122</c:v>
                </c:pt>
                <c:pt idx="29">
                  <c:v>3.0351016099234625</c:v>
                </c:pt>
                <c:pt idx="30">
                  <c:v>3.475322025251881</c:v>
                </c:pt>
                <c:pt idx="31">
                  <c:v>3.590125294628458</c:v>
                </c:pt>
                <c:pt idx="32">
                  <c:v>4.096937545213407</c:v>
                </c:pt>
                <c:pt idx="33">
                  <c:v>4.2920405547139024</c:v>
                </c:pt>
                <c:pt idx="34">
                  <c:v>5.092799642218247</c:v>
                </c:pt>
                <c:pt idx="35">
                  <c:v>6.18894256575416</c:v>
                </c:pt>
                <c:pt idx="36">
                  <c:v>6.701492537313433</c:v>
                </c:pt>
                <c:pt idx="37">
                  <c:v>6.744</c:v>
                </c:pt>
                <c:pt idx="38">
                  <c:v>6.808238503507404</c:v>
                </c:pt>
                <c:pt idx="39">
                  <c:v>7.053081240487063</c:v>
                </c:pt>
                <c:pt idx="40">
                  <c:v>7.341942125765163</c:v>
                </c:pt>
                <c:pt idx="41">
                  <c:v>7.1106844347747264</c:v>
                </c:pt>
                <c:pt idx="42">
                  <c:v>6.957715096682633</c:v>
                </c:pt>
              </c:numCache>
            </c:numRef>
          </c:val>
        </c:ser>
        <c:ser>
          <c:idx val="3"/>
          <c:order val="3"/>
          <c:tx>
            <c:strRef>
              <c:f>'Data-F2'!$A$71</c:f>
              <c:strCache>
                <c:ptCount val="1"/>
                <c:pt idx="0">
                  <c:v>General Science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'Data-F2'!$B$71:$AR$71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0.579</c:v>
                </c:pt>
                <c:pt idx="7">
                  <c:v>0.782</c:v>
                </c:pt>
                <c:pt idx="8">
                  <c:v>1.016</c:v>
                </c:pt>
                <c:pt idx="9">
                  <c:v>1.13</c:v>
                </c:pt>
                <c:pt idx="10">
                  <c:v>1.219</c:v>
                </c:pt>
                <c:pt idx="11">
                  <c:v>1.48</c:v>
                </c:pt>
                <c:pt idx="12">
                  <c:v>1.5533611849601217</c:v>
                </c:pt>
                <c:pt idx="13">
                  <c:v>1.6013191645291318</c:v>
                </c:pt>
                <c:pt idx="14">
                  <c:v>1.5187653454928094</c:v>
                </c:pt>
                <c:pt idx="15">
                  <c:v>1.506164611796068</c:v>
                </c:pt>
                <c:pt idx="16">
                  <c:v>1.6259904912836767</c:v>
                </c:pt>
                <c:pt idx="17">
                  <c:v>1.8905021173623713</c:v>
                </c:pt>
                <c:pt idx="18">
                  <c:v>1.9072463768115941</c:v>
                </c:pt>
                <c:pt idx="19">
                  <c:v>2.0265151515151514</c:v>
                </c:pt>
                <c:pt idx="20">
                  <c:v>1.9936243256498283</c:v>
                </c:pt>
                <c:pt idx="21">
                  <c:v>1.962039789618111</c:v>
                </c:pt>
                <c:pt idx="22">
                  <c:v>2.0714589536367503</c:v>
                </c:pt>
                <c:pt idx="23">
                  <c:v>2.08789023662756</c:v>
                </c:pt>
                <c:pt idx="24">
                  <c:v>2.0539647577092515</c:v>
                </c:pt>
                <c:pt idx="25">
                  <c:v>2.0775063184498737</c:v>
                </c:pt>
                <c:pt idx="26">
                  <c:v>2.056476365868631</c:v>
                </c:pt>
                <c:pt idx="27">
                  <c:v>1.9481077981651376</c:v>
                </c:pt>
                <c:pt idx="28">
                  <c:v>2.0580981090709782</c:v>
                </c:pt>
                <c:pt idx="29">
                  <c:v>2.211665347057271</c:v>
                </c:pt>
                <c:pt idx="30">
                  <c:v>2.374697104961102</c:v>
                </c:pt>
                <c:pt idx="31">
                  <c:v>2.3235330604143405</c:v>
                </c:pt>
                <c:pt idx="32">
                  <c:v>2.4620207378828067</c:v>
                </c:pt>
                <c:pt idx="33">
                  <c:v>2.517189138795012</c:v>
                </c:pt>
                <c:pt idx="34">
                  <c:v>2.6531753130590343</c:v>
                </c:pt>
                <c:pt idx="35">
                  <c:v>2.5872249060654857</c:v>
                </c:pt>
                <c:pt idx="36">
                  <c:v>2.711888831703551</c:v>
                </c:pt>
                <c:pt idx="37">
                  <c:v>2.659</c:v>
                </c:pt>
                <c:pt idx="38">
                  <c:v>2.621415627435698</c:v>
                </c:pt>
                <c:pt idx="39">
                  <c:v>2.5794349315068494</c:v>
                </c:pt>
                <c:pt idx="40">
                  <c:v>2.590898353893249</c:v>
                </c:pt>
                <c:pt idx="41">
                  <c:v>2.580262403998543</c:v>
                </c:pt>
                <c:pt idx="42">
                  <c:v>2.611603317633698</c:v>
                </c:pt>
              </c:numCache>
            </c:numRef>
          </c:val>
        </c:ser>
        <c:ser>
          <c:idx val="2"/>
          <c:order val="4"/>
          <c:tx>
            <c:strRef>
              <c:f>'Data-F2'!$A$70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'Data-F2'!$B$70:$AR$70</c:f>
              <c:numCache>
                <c:ptCount val="43"/>
                <c:pt idx="0">
                  <c:v>1.5609999999999988</c:v>
                </c:pt>
                <c:pt idx="1">
                  <c:v>1.771000000000001</c:v>
                </c:pt>
                <c:pt idx="2">
                  <c:v>2.1430000000000002</c:v>
                </c:pt>
                <c:pt idx="3">
                  <c:v>2.661999999999998</c:v>
                </c:pt>
                <c:pt idx="4">
                  <c:v>3.974</c:v>
                </c:pt>
                <c:pt idx="5">
                  <c:v>4.761999999999997</c:v>
                </c:pt>
                <c:pt idx="6">
                  <c:v>1.528999999999997</c:v>
                </c:pt>
                <c:pt idx="7">
                  <c:v>1.8940000000000023</c:v>
                </c:pt>
                <c:pt idx="8">
                  <c:v>2.197000000000009</c:v>
                </c:pt>
                <c:pt idx="9">
                  <c:v>2.3610000000000055</c:v>
                </c:pt>
                <c:pt idx="10">
                  <c:v>2.822000000000001</c:v>
                </c:pt>
                <c:pt idx="11">
                  <c:v>3.751999999999997</c:v>
                </c:pt>
                <c:pt idx="12">
                  <c:v>4.78921382453475</c:v>
                </c:pt>
                <c:pt idx="13">
                  <c:v>4.496152436790027</c:v>
                </c:pt>
                <c:pt idx="14">
                  <c:v>4.798316380217471</c:v>
                </c:pt>
                <c:pt idx="15">
                  <c:v>5.4715094968343845</c:v>
                </c:pt>
                <c:pt idx="16">
                  <c:v>6.427892234548334</c:v>
                </c:pt>
                <c:pt idx="17">
                  <c:v>5.795523290986086</c:v>
                </c:pt>
                <c:pt idx="18">
                  <c:v>6.089855072463722</c:v>
                </c:pt>
                <c:pt idx="19">
                  <c:v>5.7224025974026045</c:v>
                </c:pt>
                <c:pt idx="20">
                  <c:v>5.517410495340847</c:v>
                </c:pt>
                <c:pt idx="21">
                  <c:v>5.4013263206037045</c:v>
                </c:pt>
                <c:pt idx="22">
                  <c:v>5.506167588260307</c:v>
                </c:pt>
                <c:pt idx="23">
                  <c:v>5.937562139590381</c:v>
                </c:pt>
                <c:pt idx="24">
                  <c:v>6.057268722466955</c:v>
                </c:pt>
                <c:pt idx="25">
                  <c:v>5.939342881213148</c:v>
                </c:pt>
                <c:pt idx="26">
                  <c:v>5.369858809085327</c:v>
                </c:pt>
                <c:pt idx="27">
                  <c:v>4.617259174311925</c:v>
                </c:pt>
                <c:pt idx="28">
                  <c:v>4.549191559331332</c:v>
                </c:pt>
                <c:pt idx="29">
                  <c:v>4.738717339667457</c:v>
                </c:pt>
                <c:pt idx="30">
                  <c:v>4.839943884708577</c:v>
                </c:pt>
                <c:pt idx="31">
                  <c:v>4.596203944919994</c:v>
                </c:pt>
                <c:pt idx="32">
                  <c:v>4.663612249819141</c:v>
                </c:pt>
                <c:pt idx="33">
                  <c:v>4.617177485141601</c:v>
                </c:pt>
                <c:pt idx="34">
                  <c:v>4.841234347048305</c:v>
                </c:pt>
                <c:pt idx="35">
                  <c:v>4.98872785829308</c:v>
                </c:pt>
                <c:pt idx="36">
                  <c:v>5.399794132784365</c:v>
                </c:pt>
                <c:pt idx="37">
                  <c:v>5.7256000000000125</c:v>
                </c:pt>
                <c:pt idx="38">
                  <c:v>5.845677123928317</c:v>
                </c:pt>
                <c:pt idx="39">
                  <c:v>6.254800228310508</c:v>
                </c:pt>
                <c:pt idx="40">
                  <c:v>6.146064737525512</c:v>
                </c:pt>
                <c:pt idx="41">
                  <c:v>5.593162723234515</c:v>
                </c:pt>
                <c:pt idx="42">
                  <c:v>5.5270205783218</c:v>
                </c:pt>
              </c:numCache>
            </c:numRef>
          </c:val>
        </c:ser>
        <c:ser>
          <c:idx val="1"/>
          <c:order val="5"/>
          <c:tx>
            <c:strRef>
              <c:f>'Data-F2'!$A$69</c:f>
              <c:strCache>
                <c:ptCount val="1"/>
                <c:pt idx="0">
                  <c:v>Defense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'Data-F2'!$B$69:$AR$69</c:f>
              <c:numCache>
                <c:ptCount val="43"/>
                <c:pt idx="0">
                  <c:v>10.659</c:v>
                </c:pt>
                <c:pt idx="1">
                  <c:v>12.129</c:v>
                </c:pt>
                <c:pt idx="2">
                  <c:v>15.332</c:v>
                </c:pt>
                <c:pt idx="3">
                  <c:v>17.091</c:v>
                </c:pt>
                <c:pt idx="4">
                  <c:v>24.401</c:v>
                </c:pt>
                <c:pt idx="5">
                  <c:v>26.199</c:v>
                </c:pt>
                <c:pt idx="6">
                  <c:v>29.594</c:v>
                </c:pt>
                <c:pt idx="7">
                  <c:v>30.272</c:v>
                </c:pt>
                <c:pt idx="8">
                  <c:v>32.056</c:v>
                </c:pt>
                <c:pt idx="9">
                  <c:v>31.929</c:v>
                </c:pt>
                <c:pt idx="10">
                  <c:v>29.439</c:v>
                </c:pt>
                <c:pt idx="11">
                  <c:v>29.576</c:v>
                </c:pt>
                <c:pt idx="12">
                  <c:v>32.53323205469047</c:v>
                </c:pt>
                <c:pt idx="13">
                  <c:v>30.322462440454384</c:v>
                </c:pt>
                <c:pt idx="14">
                  <c:v>29.30901438091897</c:v>
                </c:pt>
                <c:pt idx="15">
                  <c:v>26.594468510496505</c:v>
                </c:pt>
                <c:pt idx="16">
                  <c:v>25.705229793977814</c:v>
                </c:pt>
                <c:pt idx="17">
                  <c:v>26.92679975801573</c:v>
                </c:pt>
                <c:pt idx="18">
                  <c:v>26.092753623188408</c:v>
                </c:pt>
                <c:pt idx="19">
                  <c:v>24.393939393939394</c:v>
                </c:pt>
                <c:pt idx="20">
                  <c:v>23.734673859735164</c:v>
                </c:pt>
                <c:pt idx="21">
                  <c:v>23.850903270066315</c:v>
                </c:pt>
                <c:pt idx="22">
                  <c:v>25.231816248404936</c:v>
                </c:pt>
                <c:pt idx="23">
                  <c:v>25.649234440246566</c:v>
                </c:pt>
                <c:pt idx="24">
                  <c:v>25.31387665198238</c:v>
                </c:pt>
                <c:pt idx="25">
                  <c:v>25.18281381634372</c:v>
                </c:pt>
                <c:pt idx="26">
                  <c:v>28.25813382443217</c:v>
                </c:pt>
                <c:pt idx="27">
                  <c:v>31.63704128440367</c:v>
                </c:pt>
                <c:pt idx="28">
                  <c:v>34.168265278158394</c:v>
                </c:pt>
                <c:pt idx="29">
                  <c:v>38.647400369490626</c:v>
                </c:pt>
                <c:pt idx="30">
                  <c:v>42.976661140160694</c:v>
                </c:pt>
                <c:pt idx="31">
                  <c:v>45.808212380597936</c:v>
                </c:pt>
                <c:pt idx="32">
                  <c:v>47.20520858451893</c:v>
                </c:pt>
                <c:pt idx="33">
                  <c:v>46.72998485025055</c:v>
                </c:pt>
                <c:pt idx="34">
                  <c:v>45.4662343470483</c:v>
                </c:pt>
                <c:pt idx="35">
                  <c:v>42.860976918947934</c:v>
                </c:pt>
                <c:pt idx="36">
                  <c:v>40.48172928461142</c:v>
                </c:pt>
                <c:pt idx="37">
                  <c:v>40.0606</c:v>
                </c:pt>
                <c:pt idx="38">
                  <c:v>40.188026110678095</c:v>
                </c:pt>
                <c:pt idx="39">
                  <c:v>35.92486586757991</c:v>
                </c:pt>
                <c:pt idx="40">
                  <c:v>34.50545863476164</c:v>
                </c:pt>
                <c:pt idx="41">
                  <c:v>34.26837604062516</c:v>
                </c:pt>
                <c:pt idx="42">
                  <c:v>35.11749778250843</c:v>
                </c:pt>
              </c:numCache>
            </c:numRef>
          </c:val>
        </c:ser>
        <c:axId val="59456657"/>
        <c:axId val="65347866"/>
      </c:areaChart>
      <c:catAx>
        <c:axId val="5945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47866"/>
        <c:crosses val="autoZero"/>
        <c:auto val="1"/>
        <c:lblOffset val="100"/>
        <c:tickLblSkip val="3"/>
        <c:noMultiLvlLbl val="0"/>
      </c:catAx>
      <c:valAx>
        <c:axId val="65347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Billions (1992$)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456657"/>
        <c:crossesAt val="1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Figuer 3. Government energy R&amp;D budgets 
for selected IEA countries, 1980 and 1995.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55"/>
          <c:w val="0.88725"/>
          <c:h val="0.80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'Data-F3'!$C$5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'Data-F3'!$A$6:$A$15</c:f>
              <c:strCache>
                <c:ptCount val="10"/>
                <c:pt idx="0">
                  <c:v>Switzerland</c:v>
                </c:pt>
                <c:pt idx="1">
                  <c:v>Japan</c:v>
                </c:pt>
                <c:pt idx="2">
                  <c:v>France*</c:v>
                </c:pt>
                <c:pt idx="3">
                  <c:v>Spain</c:v>
                </c:pt>
                <c:pt idx="4">
                  <c:v>Netherlands</c:v>
                </c:pt>
                <c:pt idx="5">
                  <c:v>Canada</c:v>
                </c:pt>
                <c:pt idx="6">
                  <c:v>Italy</c:v>
                </c:pt>
                <c:pt idx="7">
                  <c:v>United States</c:v>
                </c:pt>
                <c:pt idx="8">
                  <c:v>Germany</c:v>
                </c:pt>
                <c:pt idx="9">
                  <c:v>United Kingdom</c:v>
                </c:pt>
              </c:strCache>
            </c:strRef>
          </c:cat>
          <c:val>
            <c:numRef>
              <c:f>'Data-F3'!$C$6:$C$15</c:f>
              <c:numCache>
                <c:ptCount val="10"/>
                <c:pt idx="0">
                  <c:v>0.141</c:v>
                </c:pt>
                <c:pt idx="1">
                  <c:v>3.94</c:v>
                </c:pt>
                <c:pt idx="2">
                  <c:v>0.714</c:v>
                </c:pt>
                <c:pt idx="3">
                  <c:v>0.162</c:v>
                </c:pt>
                <c:pt idx="4">
                  <c:v>0.272</c:v>
                </c:pt>
                <c:pt idx="5">
                  <c:v>0.356</c:v>
                </c:pt>
                <c:pt idx="6">
                  <c:v>0.611</c:v>
                </c:pt>
                <c:pt idx="7">
                  <c:v>7</c:v>
                </c:pt>
                <c:pt idx="8">
                  <c:v>2.072</c:v>
                </c:pt>
                <c:pt idx="9">
                  <c:v>0.776</c:v>
                </c:pt>
              </c:numCache>
            </c:numRef>
          </c:val>
        </c:ser>
        <c:ser>
          <c:idx val="0"/>
          <c:order val="1"/>
          <c:tx>
            <c:strRef>
              <c:f>'Data-F3'!$B$5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'Data-F3'!$A$6:$A$15</c:f>
              <c:strCache>
                <c:ptCount val="10"/>
                <c:pt idx="0">
                  <c:v>Switzerland</c:v>
                </c:pt>
                <c:pt idx="1">
                  <c:v>Japan</c:v>
                </c:pt>
                <c:pt idx="2">
                  <c:v>France*</c:v>
                </c:pt>
                <c:pt idx="3">
                  <c:v>Spain</c:v>
                </c:pt>
                <c:pt idx="4">
                  <c:v>Netherlands</c:v>
                </c:pt>
                <c:pt idx="5">
                  <c:v>Canada</c:v>
                </c:pt>
                <c:pt idx="6">
                  <c:v>Italy</c:v>
                </c:pt>
                <c:pt idx="7">
                  <c:v>United States</c:v>
                </c:pt>
                <c:pt idx="8">
                  <c:v>Germany</c:v>
                </c:pt>
                <c:pt idx="9">
                  <c:v>United Kingdom</c:v>
                </c:pt>
              </c:strCache>
            </c:strRef>
          </c:cat>
          <c:val>
            <c:numRef>
              <c:f>'Data-F3'!$B$6:$B$15</c:f>
              <c:numCache>
                <c:ptCount val="10"/>
                <c:pt idx="0">
                  <c:v>0.182</c:v>
                </c:pt>
                <c:pt idx="1">
                  <c:v>4.714</c:v>
                </c:pt>
                <c:pt idx="2">
                  <c:v>0.673</c:v>
                </c:pt>
                <c:pt idx="3">
                  <c:v>0.142</c:v>
                </c:pt>
                <c:pt idx="4">
                  <c:v>0.184</c:v>
                </c:pt>
                <c:pt idx="5">
                  <c:v>0.239</c:v>
                </c:pt>
                <c:pt idx="6">
                  <c:v>0.29</c:v>
                </c:pt>
                <c:pt idx="7">
                  <c:v>2.914</c:v>
                </c:pt>
                <c:pt idx="8">
                  <c:v>0.358</c:v>
                </c:pt>
                <c:pt idx="9">
                  <c:v>0.083</c:v>
                </c:pt>
              </c:numCache>
            </c:numRef>
          </c:val>
        </c:ser>
        <c:axId val="51259883"/>
        <c:axId val="58685764"/>
      </c:bar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Government Energy R&amp;D Budget (Billion 1995 US$)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25988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38"/>
          <c:y val="0.42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4.  California IOU R&amp;D funding.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05"/>
          <c:w val="0.87175"/>
          <c:h val="0.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'Data-F4'!$C$5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cat>
            <c:numRef>
              <c:f>('Data-F4'!$A$6:$A$8,'Data-F4'!$A$13:$A$15,'Data-F4'!$A$20:$A$22)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</c:numCache>
            </c:numRef>
          </c:cat>
          <c:val>
            <c:numRef>
              <c:f>('Data-F4'!$C$6:$C$8,'Data-F4'!$C$13:$C$15,'Data-F4'!$C$20:$C$22)</c:f>
              <c:numCache>
                <c:ptCount val="9"/>
                <c:pt idx="0">
                  <c:v>66.89388880159864</c:v>
                </c:pt>
                <c:pt idx="1">
                  <c:v>29.793707713808463</c:v>
                </c:pt>
                <c:pt idx="2">
                  <c:v>21.024806</c:v>
                </c:pt>
                <c:pt idx="3">
                  <c:v>48.376028918070226</c:v>
                </c:pt>
                <c:pt idx="4">
                  <c:v>18.416408797884188</c:v>
                </c:pt>
                <c:pt idx="5">
                  <c:v>21.050338</c:v>
                </c:pt>
                <c:pt idx="6">
                  <c:v>7.04985012789038</c:v>
                </c:pt>
                <c:pt idx="7">
                  <c:v>7.30552193207127</c:v>
                </c:pt>
                <c:pt idx="8">
                  <c:v>5.785256</c:v>
                </c:pt>
              </c:numCache>
            </c:numRef>
          </c:val>
        </c:ser>
        <c:ser>
          <c:idx val="0"/>
          <c:order val="1"/>
          <c:tx>
            <c:strRef>
              <c:f>'Data-F4'!$B$5</c:f>
              <c:strCache>
                <c:ptCount val="1"/>
                <c:pt idx="0">
                  <c:v>To EPRI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('Data-F4'!$A$6:$A$8,'Data-F4'!$A$13:$A$15,'Data-F4'!$A$20:$A$22)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</c:numCache>
            </c:numRef>
          </c:cat>
          <c:val>
            <c:numRef>
              <c:f>('Data-F4'!$B$6:$B$8,'Data-F4'!$B$13:$B$15,'Data-F4'!$B$20:$B$22)</c:f>
              <c:numCache>
                <c:ptCount val="9"/>
                <c:pt idx="0">
                  <c:v>18.4994846394519</c:v>
                </c:pt>
                <c:pt idx="1">
                  <c:v>12.719649844097995</c:v>
                </c:pt>
                <c:pt idx="2">
                  <c:v>8.849803</c:v>
                </c:pt>
                <c:pt idx="3">
                  <c:v>15.397374256351698</c:v>
                </c:pt>
                <c:pt idx="4">
                  <c:v>0</c:v>
                </c:pt>
                <c:pt idx="5">
                  <c:v>1.606156</c:v>
                </c:pt>
                <c:pt idx="6">
                  <c:v>3.7114269740222667</c:v>
                </c:pt>
                <c:pt idx="7">
                  <c:v>3.619078200445435</c:v>
                </c:pt>
                <c:pt idx="8">
                  <c:v>2.97568</c:v>
                </c:pt>
              </c:numCache>
            </c:numRef>
          </c:val>
        </c:ser>
        <c:axId val="58409829"/>
        <c:axId val="55926414"/>
      </c:barChart>
      <c:catAx>
        <c:axId val="58409829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926414"/>
        <c:crosses val="autoZero"/>
        <c:auto val="1"/>
        <c:lblOffset val="100"/>
        <c:tickMarkSkip val="3"/>
        <c:noMultiLvlLbl val="0"/>
      </c:catAx>
      <c:valAx>
        <c:axId val="5592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R&amp;D Funding (Million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4098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725"/>
          <c:y val="0.1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5.  Total U.S. patents granted and
 total U.S. investments in R&amp;D.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8725"/>
          <c:w val="0.8135"/>
          <c:h val="0.742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'Data-F5'!$B$4</c:f>
              <c:strCache>
                <c:ptCount val="1"/>
                <c:pt idx="0">
                  <c:v>Patents 
Granted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'Data-F5'!$A$5:$A$25</c:f>
              <c:numCache>
                <c:ptCount val="21"/>
                <c:pt idx="0">
                  <c:v>1996</c:v>
                </c:pt>
                <c:pt idx="1">
                  <c:v>1995</c:v>
                </c:pt>
                <c:pt idx="2">
                  <c:v>1994</c:v>
                </c:pt>
                <c:pt idx="3">
                  <c:v>1993</c:v>
                </c:pt>
                <c:pt idx="4">
                  <c:v>1992</c:v>
                </c:pt>
                <c:pt idx="5">
                  <c:v>1991</c:v>
                </c:pt>
                <c:pt idx="6">
                  <c:v>1990</c:v>
                </c:pt>
                <c:pt idx="7">
                  <c:v>1989</c:v>
                </c:pt>
                <c:pt idx="8">
                  <c:v>1988</c:v>
                </c:pt>
                <c:pt idx="9">
                  <c:v>1987</c:v>
                </c:pt>
                <c:pt idx="10">
                  <c:v>1986</c:v>
                </c:pt>
                <c:pt idx="11">
                  <c:v>1985</c:v>
                </c:pt>
                <c:pt idx="12">
                  <c:v>1984</c:v>
                </c:pt>
                <c:pt idx="13">
                  <c:v>1983</c:v>
                </c:pt>
                <c:pt idx="14">
                  <c:v>1982</c:v>
                </c:pt>
                <c:pt idx="15">
                  <c:v>1981</c:v>
                </c:pt>
                <c:pt idx="16">
                  <c:v>1980</c:v>
                </c:pt>
                <c:pt idx="17">
                  <c:v>1979</c:v>
                </c:pt>
                <c:pt idx="18">
                  <c:v>1978</c:v>
                </c:pt>
                <c:pt idx="19">
                  <c:v>1977</c:v>
                </c:pt>
                <c:pt idx="20">
                  <c:v>1976</c:v>
                </c:pt>
              </c:numCache>
            </c:numRef>
          </c:xVal>
          <c:yVal>
            <c:numRef>
              <c:f>'Data-F5'!$B$5:$B$25</c:f>
              <c:numCache>
                <c:ptCount val="21"/>
                <c:pt idx="0">
                  <c:v>109.646</c:v>
                </c:pt>
                <c:pt idx="1">
                  <c:v>101.419</c:v>
                </c:pt>
                <c:pt idx="2">
                  <c:v>101.675</c:v>
                </c:pt>
                <c:pt idx="3">
                  <c:v>98.342</c:v>
                </c:pt>
                <c:pt idx="4">
                  <c:v>97.441</c:v>
                </c:pt>
                <c:pt idx="5">
                  <c:v>96.513</c:v>
                </c:pt>
                <c:pt idx="6">
                  <c:v>90.364</c:v>
                </c:pt>
                <c:pt idx="7">
                  <c:v>95.537</c:v>
                </c:pt>
                <c:pt idx="8">
                  <c:v>77.924</c:v>
                </c:pt>
                <c:pt idx="9">
                  <c:v>82.952</c:v>
                </c:pt>
                <c:pt idx="10">
                  <c:v>70.86</c:v>
                </c:pt>
                <c:pt idx="11">
                  <c:v>71.661</c:v>
                </c:pt>
                <c:pt idx="12">
                  <c:v>67.2</c:v>
                </c:pt>
                <c:pt idx="13">
                  <c:v>56.86</c:v>
                </c:pt>
                <c:pt idx="14">
                  <c:v>57.888</c:v>
                </c:pt>
                <c:pt idx="15">
                  <c:v>65.771</c:v>
                </c:pt>
                <c:pt idx="16">
                  <c:v>61.819</c:v>
                </c:pt>
                <c:pt idx="17">
                  <c:v>48.854</c:v>
                </c:pt>
                <c:pt idx="18">
                  <c:v>66.102</c:v>
                </c:pt>
                <c:pt idx="19">
                  <c:v>65.269</c:v>
                </c:pt>
                <c:pt idx="20">
                  <c:v>70.226</c:v>
                </c:pt>
              </c:numCache>
            </c:numRef>
          </c:yVal>
          <c:smooth val="0"/>
        </c:ser>
        <c:axId val="33575679"/>
        <c:axId val="33745656"/>
      </c:scatterChart>
      <c:scatterChart>
        <c:scatterStyle val="lineMarker"/>
        <c:varyColors val="0"/>
        <c:ser>
          <c:idx val="0"/>
          <c:order val="1"/>
          <c:tx>
            <c:strRef>
              <c:f>'Data-F5'!$F$4</c:f>
              <c:strCache>
                <c:ptCount val="1"/>
                <c:pt idx="0">
                  <c:v>Funds 
for R&amp;D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'Data-F5'!$E$5:$E$25</c:f>
              <c:numCache>
                <c:ptCount val="21"/>
                <c:pt idx="0">
                  <c:v>1996</c:v>
                </c:pt>
                <c:pt idx="1">
                  <c:v>1995</c:v>
                </c:pt>
                <c:pt idx="2">
                  <c:v>1994</c:v>
                </c:pt>
                <c:pt idx="3">
                  <c:v>1993</c:v>
                </c:pt>
                <c:pt idx="4">
                  <c:v>1992</c:v>
                </c:pt>
                <c:pt idx="5">
                  <c:v>1991</c:v>
                </c:pt>
                <c:pt idx="6">
                  <c:v>1990</c:v>
                </c:pt>
                <c:pt idx="7">
                  <c:v>1989</c:v>
                </c:pt>
                <c:pt idx="8">
                  <c:v>1988</c:v>
                </c:pt>
                <c:pt idx="9">
                  <c:v>1987</c:v>
                </c:pt>
                <c:pt idx="10">
                  <c:v>1986</c:v>
                </c:pt>
                <c:pt idx="11">
                  <c:v>1985</c:v>
                </c:pt>
                <c:pt idx="12">
                  <c:v>1984</c:v>
                </c:pt>
                <c:pt idx="13">
                  <c:v>1983</c:v>
                </c:pt>
                <c:pt idx="14">
                  <c:v>1982</c:v>
                </c:pt>
                <c:pt idx="15">
                  <c:v>1981</c:v>
                </c:pt>
                <c:pt idx="16">
                  <c:v>1980</c:v>
                </c:pt>
                <c:pt idx="17">
                  <c:v>1979</c:v>
                </c:pt>
                <c:pt idx="18">
                  <c:v>1978</c:v>
                </c:pt>
                <c:pt idx="19">
                  <c:v>1977</c:v>
                </c:pt>
                <c:pt idx="20">
                  <c:v>1976</c:v>
                </c:pt>
              </c:numCache>
            </c:numRef>
          </c:xVal>
          <c:yVal>
            <c:numRef>
              <c:f>'Data-F5'!$F$5:$F$25</c:f>
              <c:numCache>
                <c:ptCount val="21"/>
                <c:pt idx="0">
                  <c:v>193.206</c:v>
                </c:pt>
                <c:pt idx="1">
                  <c:v>187.19091369710466</c:v>
                </c:pt>
                <c:pt idx="2">
                  <c:v>176.29011989723094</c:v>
                </c:pt>
                <c:pt idx="3">
                  <c:v>177.2368526890101</c:v>
                </c:pt>
                <c:pt idx="4">
                  <c:v>181.19947559999997</c:v>
                </c:pt>
                <c:pt idx="5">
                  <c:v>181.20498705302097</c:v>
                </c:pt>
                <c:pt idx="6">
                  <c:v>178.19763178129006</c:v>
                </c:pt>
                <c:pt idx="7">
                  <c:v>173.01542487739633</c:v>
                </c:pt>
                <c:pt idx="8">
                  <c:v>169.90393797909405</c:v>
                </c:pt>
                <c:pt idx="9">
                  <c:v>166.37301613291595</c:v>
                </c:pt>
                <c:pt idx="10">
                  <c:v>163.53266716306777</c:v>
                </c:pt>
                <c:pt idx="11">
                  <c:v>159.74952476760475</c:v>
                </c:pt>
                <c:pt idx="12">
                  <c:v>146.87337644889357</c:v>
                </c:pt>
                <c:pt idx="13">
                  <c:v>134.30087042099507</c:v>
                </c:pt>
                <c:pt idx="14">
                  <c:v>125.6709028213166</c:v>
                </c:pt>
                <c:pt idx="15">
                  <c:v>120.00471746705045</c:v>
                </c:pt>
                <c:pt idx="16">
                  <c:v>114.34092011932383</c:v>
                </c:pt>
                <c:pt idx="17">
                  <c:v>109.65911952191233</c:v>
                </c:pt>
                <c:pt idx="18">
                  <c:v>104.25841509433961</c:v>
                </c:pt>
                <c:pt idx="19">
                  <c:v>99.44205525094897</c:v>
                </c:pt>
                <c:pt idx="20">
                  <c:v>96.53589629629631</c:v>
                </c:pt>
              </c:numCache>
            </c:numRef>
          </c:yVal>
          <c:smooth val="0"/>
        </c:ser>
        <c:axId val="35275449"/>
        <c:axId val="49043586"/>
      </c:scatterChart>
      <c:valAx>
        <c:axId val="3357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45656"/>
        <c:crosses val="autoZero"/>
        <c:crossBetween val="midCat"/>
        <c:dispUnits/>
      </c:valAx>
      <c:valAx>
        <c:axId val="337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Patents Granted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3575679"/>
        <c:crosses val="autoZero"/>
        <c:crossBetween val="midCat"/>
        <c:dispUnits/>
      </c:valAx>
      <c:valAx>
        <c:axId val="35275449"/>
        <c:scaling>
          <c:orientation val="minMax"/>
        </c:scaling>
        <c:axPos val="b"/>
        <c:delete val="1"/>
        <c:majorTickMark val="in"/>
        <c:minorTickMark val="none"/>
        <c:tickLblPos val="nextTo"/>
        <c:crossAx val="49043586"/>
        <c:crosses val="max"/>
        <c:crossBetween val="midCat"/>
        <c:dispUnits/>
      </c:valAx>
      <c:valAx>
        <c:axId val="4904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R&amp;D (Billion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75449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975"/>
          <c:y val="0.63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6.  U.S. energy technology patents and 
total U.S. energy R&amp;D.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57"/>
          <c:w val="0.78025"/>
          <c:h val="0.75725"/>
        </c:manualLayout>
      </c:layout>
      <c:scatterChart>
        <c:scatterStyle val="lineMarker"/>
        <c:varyColors val="0"/>
        <c:ser>
          <c:idx val="1"/>
          <c:order val="1"/>
          <c:tx>
            <c:strRef>
              <c:f>'Data-F6'!$D$6</c:f>
              <c:strCache>
                <c:ptCount val="1"/>
                <c:pt idx="0">
                  <c:v>Patents
Granted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'Data-F6'!$B$7:$B$27</c:f>
              <c:numCache>
                <c:ptCount val="21"/>
                <c:pt idx="0">
                  <c:v>1996</c:v>
                </c:pt>
                <c:pt idx="1">
                  <c:v>1995</c:v>
                </c:pt>
                <c:pt idx="2">
                  <c:v>1994</c:v>
                </c:pt>
                <c:pt idx="3">
                  <c:v>1993</c:v>
                </c:pt>
                <c:pt idx="4">
                  <c:v>1992</c:v>
                </c:pt>
                <c:pt idx="5">
                  <c:v>1991</c:v>
                </c:pt>
                <c:pt idx="6">
                  <c:v>1990</c:v>
                </c:pt>
                <c:pt idx="7">
                  <c:v>1989</c:v>
                </c:pt>
                <c:pt idx="8">
                  <c:v>1988</c:v>
                </c:pt>
                <c:pt idx="9">
                  <c:v>1987</c:v>
                </c:pt>
                <c:pt idx="10">
                  <c:v>1986</c:v>
                </c:pt>
                <c:pt idx="11">
                  <c:v>1985</c:v>
                </c:pt>
                <c:pt idx="12">
                  <c:v>1984</c:v>
                </c:pt>
                <c:pt idx="13">
                  <c:v>1983</c:v>
                </c:pt>
                <c:pt idx="14">
                  <c:v>1982</c:v>
                </c:pt>
                <c:pt idx="15">
                  <c:v>1981</c:v>
                </c:pt>
                <c:pt idx="16">
                  <c:v>1980</c:v>
                </c:pt>
                <c:pt idx="17">
                  <c:v>1979</c:v>
                </c:pt>
                <c:pt idx="18">
                  <c:v>1978</c:v>
                </c:pt>
                <c:pt idx="19">
                  <c:v>1977</c:v>
                </c:pt>
                <c:pt idx="20">
                  <c:v>1976</c:v>
                </c:pt>
              </c:numCache>
            </c:numRef>
          </c:xVal>
          <c:yVal>
            <c:numRef>
              <c:f>'Data-F6'!$D$7:$D$27</c:f>
              <c:numCache>
                <c:ptCount val="21"/>
                <c:pt idx="0">
                  <c:v>88</c:v>
                </c:pt>
                <c:pt idx="1">
                  <c:v>79</c:v>
                </c:pt>
                <c:pt idx="2">
                  <c:v>54</c:v>
                </c:pt>
                <c:pt idx="3">
                  <c:v>74</c:v>
                </c:pt>
                <c:pt idx="4">
                  <c:v>82</c:v>
                </c:pt>
                <c:pt idx="5">
                  <c:v>79</c:v>
                </c:pt>
                <c:pt idx="6">
                  <c:v>84</c:v>
                </c:pt>
                <c:pt idx="7">
                  <c:v>89</c:v>
                </c:pt>
                <c:pt idx="8">
                  <c:v>79</c:v>
                </c:pt>
                <c:pt idx="9">
                  <c:v>117</c:v>
                </c:pt>
                <c:pt idx="10">
                  <c:v>116</c:v>
                </c:pt>
                <c:pt idx="11">
                  <c:v>124</c:v>
                </c:pt>
                <c:pt idx="12">
                  <c:v>154</c:v>
                </c:pt>
                <c:pt idx="13">
                  <c:v>138</c:v>
                </c:pt>
                <c:pt idx="14">
                  <c:v>211</c:v>
                </c:pt>
                <c:pt idx="15">
                  <c:v>228</c:v>
                </c:pt>
                <c:pt idx="16">
                  <c:v>213</c:v>
                </c:pt>
                <c:pt idx="17">
                  <c:v>186</c:v>
                </c:pt>
                <c:pt idx="18">
                  <c:v>214</c:v>
                </c:pt>
                <c:pt idx="19">
                  <c:v>174</c:v>
                </c:pt>
                <c:pt idx="20">
                  <c:v>102</c:v>
                </c:pt>
              </c:numCache>
            </c:numRef>
          </c:yVal>
          <c:smooth val="0"/>
        </c:ser>
        <c:axId val="38739091"/>
        <c:axId val="13107500"/>
      </c:scatterChart>
      <c:scatterChart>
        <c:scatterStyle val="lineMarker"/>
        <c:varyColors val="0"/>
        <c:ser>
          <c:idx val="0"/>
          <c:order val="0"/>
          <c:tx>
            <c:strRef>
              <c:f>'Data-F6'!$C$6</c:f>
              <c:strCache>
                <c:ptCount val="1"/>
                <c:pt idx="0">
                  <c:v>Funds for
Energy R&amp;D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'Data-F6'!$B$7:$B$27</c:f>
              <c:numCache>
                <c:ptCount val="21"/>
                <c:pt idx="0">
                  <c:v>1996</c:v>
                </c:pt>
                <c:pt idx="1">
                  <c:v>1995</c:v>
                </c:pt>
                <c:pt idx="2">
                  <c:v>1994</c:v>
                </c:pt>
                <c:pt idx="3">
                  <c:v>1993</c:v>
                </c:pt>
                <c:pt idx="4">
                  <c:v>1992</c:v>
                </c:pt>
                <c:pt idx="5">
                  <c:v>1991</c:v>
                </c:pt>
                <c:pt idx="6">
                  <c:v>1990</c:v>
                </c:pt>
                <c:pt idx="7">
                  <c:v>1989</c:v>
                </c:pt>
                <c:pt idx="8">
                  <c:v>1988</c:v>
                </c:pt>
                <c:pt idx="9">
                  <c:v>1987</c:v>
                </c:pt>
                <c:pt idx="10">
                  <c:v>1986</c:v>
                </c:pt>
                <c:pt idx="11">
                  <c:v>1985</c:v>
                </c:pt>
                <c:pt idx="12">
                  <c:v>1984</c:v>
                </c:pt>
                <c:pt idx="13">
                  <c:v>1983</c:v>
                </c:pt>
                <c:pt idx="14">
                  <c:v>1982</c:v>
                </c:pt>
                <c:pt idx="15">
                  <c:v>1981</c:v>
                </c:pt>
                <c:pt idx="16">
                  <c:v>1980</c:v>
                </c:pt>
                <c:pt idx="17">
                  <c:v>1979</c:v>
                </c:pt>
                <c:pt idx="18">
                  <c:v>1978</c:v>
                </c:pt>
                <c:pt idx="19">
                  <c:v>1977</c:v>
                </c:pt>
                <c:pt idx="20">
                  <c:v>1976</c:v>
                </c:pt>
              </c:numCache>
            </c:numRef>
          </c:xVal>
          <c:yVal>
            <c:numRef>
              <c:f>'Data-F6'!$C$7:$C$27</c:f>
              <c:numCache>
                <c:ptCount val="21"/>
                <c:pt idx="0">
                  <c:v>4.292</c:v>
                </c:pt>
                <c:pt idx="1">
                  <c:v>4.828601550111359</c:v>
                </c:pt>
                <c:pt idx="2">
                  <c:v>5.3895933359977155</c:v>
                </c:pt>
                <c:pt idx="3">
                  <c:v>5.29945148090413</c:v>
                </c:pt>
                <c:pt idx="4">
                  <c:v>6.2979708</c:v>
                </c:pt>
                <c:pt idx="5">
                  <c:v>6.961799630086313</c:v>
                </c:pt>
                <c:pt idx="6">
                  <c:v>7.016749815495654</c:v>
                </c:pt>
                <c:pt idx="7">
                  <c:v>6.4269186884463085</c:v>
                </c:pt>
                <c:pt idx="8">
                  <c:v>6.187798280782597</c:v>
                </c:pt>
                <c:pt idx="9">
                  <c:v>6.370891163014689</c:v>
                </c:pt>
                <c:pt idx="10">
                  <c:v>6.554656738644824</c:v>
                </c:pt>
                <c:pt idx="11">
                  <c:v>7.395252514962436</c:v>
                </c:pt>
                <c:pt idx="12">
                  <c:v>8.529274236037935</c:v>
                </c:pt>
                <c:pt idx="13">
                  <c:v>8.629581191908148</c:v>
                </c:pt>
                <c:pt idx="14">
                  <c:v>9.537846394984326</c:v>
                </c:pt>
                <c:pt idx="15">
                  <c:v>10.836658082108771</c:v>
                </c:pt>
                <c:pt idx="16">
                  <c:v>11.809285714285712</c:v>
                </c:pt>
                <c:pt idx="17">
                  <c:v>11.910227091633466</c:v>
                </c:pt>
                <c:pt idx="18">
                  <c:v>11.149810141509434</c:v>
                </c:pt>
                <c:pt idx="19">
                  <c:v>10.180590468156895</c:v>
                </c:pt>
                <c:pt idx="20">
                  <c:v>7.639940740740741</c:v>
                </c:pt>
              </c:numCache>
            </c:numRef>
          </c:yVal>
          <c:smooth val="0"/>
        </c:ser>
        <c:axId val="50858637"/>
        <c:axId val="55074550"/>
      </c:scatterChart>
      <c:valAx>
        <c:axId val="3873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07500"/>
        <c:crosses val="autoZero"/>
        <c:crossBetween val="midCat"/>
        <c:dispUnits/>
      </c:valAx>
      <c:valAx>
        <c:axId val="13107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Patents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8739091"/>
        <c:crosses val="autoZero"/>
        <c:crossBetween val="midCat"/>
        <c:dispUnits/>
      </c:valAx>
      <c:valAx>
        <c:axId val="50858637"/>
        <c:scaling>
          <c:orientation val="minMax"/>
        </c:scaling>
        <c:axPos val="b"/>
        <c:delete val="1"/>
        <c:majorTickMark val="in"/>
        <c:minorTickMark val="none"/>
        <c:tickLblPos val="nextTo"/>
        <c:crossAx val="55074550"/>
        <c:crosses val="max"/>
        <c:crossBetween val="midCat"/>
        <c:dispUnits/>
      </c:valAx>
      <c:valAx>
        <c:axId val="5507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Energy R&amp;D (Billions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0858637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2"/>
          <c:y val="0.1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7.  Total DOE patents and energy technology R&amp;D.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2"/>
          <c:w val="0.87825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'Data-F7&amp;8&amp;9'!$B$4</c:f>
              <c:strCache>
                <c:ptCount val="1"/>
                <c:pt idx="0">
                  <c:v>Patents 
Assigned 
to DOE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'Data-F7&amp;8&amp;9'!$B$5:$B$23</c:f>
              <c:numCache>
                <c:ptCount val="19"/>
                <c:pt idx="0">
                  <c:v>205</c:v>
                </c:pt>
                <c:pt idx="1">
                  <c:v>169</c:v>
                </c:pt>
                <c:pt idx="2">
                  <c:v>195</c:v>
                </c:pt>
                <c:pt idx="3">
                  <c:v>215</c:v>
                </c:pt>
                <c:pt idx="4">
                  <c:v>243</c:v>
                </c:pt>
                <c:pt idx="5">
                  <c:v>131</c:v>
                </c:pt>
                <c:pt idx="6">
                  <c:v>327</c:v>
                </c:pt>
                <c:pt idx="7">
                  <c:v>292</c:v>
                </c:pt>
                <c:pt idx="8">
                  <c:v>257</c:v>
                </c:pt>
                <c:pt idx="9">
                  <c:v>254</c:v>
                </c:pt>
                <c:pt idx="10">
                  <c:v>240</c:v>
                </c:pt>
                <c:pt idx="11">
                  <c:v>233</c:v>
                </c:pt>
                <c:pt idx="12">
                  <c:v>239</c:v>
                </c:pt>
                <c:pt idx="13">
                  <c:v>214</c:v>
                </c:pt>
                <c:pt idx="14">
                  <c:v>248</c:v>
                </c:pt>
                <c:pt idx="15">
                  <c:v>182</c:v>
                </c:pt>
                <c:pt idx="16">
                  <c:v>206</c:v>
                </c:pt>
                <c:pt idx="17">
                  <c:v>119</c:v>
                </c:pt>
                <c:pt idx="18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'Data-F7&amp;8&amp;9'!$D$4</c:f>
              <c:strCache>
                <c:ptCount val="1"/>
                <c:pt idx="0">
                  <c:v>Patents 
related 
to DOE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'Data-F7&amp;8&amp;9'!$D$5:$D$23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34</c:v>
                </c:pt>
                <c:pt idx="3">
                  <c:v>64</c:v>
                </c:pt>
                <c:pt idx="4">
                  <c:v>78</c:v>
                </c:pt>
                <c:pt idx="5">
                  <c:v>177</c:v>
                </c:pt>
                <c:pt idx="6">
                  <c:v>104</c:v>
                </c:pt>
                <c:pt idx="7">
                  <c:v>104</c:v>
                </c:pt>
                <c:pt idx="8">
                  <c:v>90</c:v>
                </c:pt>
                <c:pt idx="9">
                  <c:v>81</c:v>
                </c:pt>
                <c:pt idx="10">
                  <c:v>90</c:v>
                </c:pt>
                <c:pt idx="11">
                  <c:v>145</c:v>
                </c:pt>
                <c:pt idx="12">
                  <c:v>136</c:v>
                </c:pt>
                <c:pt idx="13">
                  <c:v>171</c:v>
                </c:pt>
                <c:pt idx="14">
                  <c:v>195</c:v>
                </c:pt>
                <c:pt idx="15">
                  <c:v>243</c:v>
                </c:pt>
                <c:pt idx="16">
                  <c:v>306</c:v>
                </c:pt>
                <c:pt idx="17">
                  <c:v>347</c:v>
                </c:pt>
                <c:pt idx="18">
                  <c:v>382</c:v>
                </c:pt>
              </c:numCache>
            </c:numRef>
          </c:val>
        </c:ser>
        <c:overlap val="100"/>
        <c:axId val="25908903"/>
        <c:axId val="31853536"/>
      </c:barChart>
      <c:lineChart>
        <c:grouping val="standard"/>
        <c:varyColors val="0"/>
        <c:ser>
          <c:idx val="2"/>
          <c:order val="2"/>
          <c:tx>
            <c:strRef>
              <c:f>'Data-F7&amp;8&amp;9'!$E$4</c:f>
              <c:strCache>
                <c:ptCount val="1"/>
                <c:pt idx="0">
                  <c:v>DOE ET R&amp;D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'Data-F7&amp;8&amp;9'!$E$5:$E$23</c:f>
              <c:numCache>
                <c:ptCount val="19"/>
                <c:pt idx="0">
                  <c:v>5342.030660377358</c:v>
                </c:pt>
                <c:pt idx="1">
                  <c:v>5339.342629482071</c:v>
                </c:pt>
                <c:pt idx="2">
                  <c:v>5015.9781239642025</c:v>
                </c:pt>
                <c:pt idx="3">
                  <c:v>4436.517800333283</c:v>
                </c:pt>
                <c:pt idx="4">
                  <c:v>3378.2163009404385</c:v>
                </c:pt>
                <c:pt idx="5">
                  <c:v>2699.757244395845</c:v>
                </c:pt>
                <c:pt idx="6">
                  <c:v>2470.9488935721815</c:v>
                </c:pt>
                <c:pt idx="7">
                  <c:v>2050.572010696549</c:v>
                </c:pt>
                <c:pt idx="8">
                  <c:v>2021.6574832464632</c:v>
                </c:pt>
                <c:pt idx="9">
                  <c:v>1633.527811220804</c:v>
                </c:pt>
                <c:pt idx="10">
                  <c:v>1606.574912891986</c:v>
                </c:pt>
                <c:pt idx="11">
                  <c:v>1794.821890325457</c:v>
                </c:pt>
                <c:pt idx="12">
                  <c:v>2002.1809055958995</c:v>
                </c:pt>
                <c:pt idx="13">
                  <c:v>1860.7836004932185</c:v>
                </c:pt>
                <c:pt idx="14">
                  <c:v>1943.1785999999995</c:v>
                </c:pt>
                <c:pt idx="15">
                  <c:v>1505.5381917381137</c:v>
                </c:pt>
                <c:pt idx="16">
                  <c:v>1705.3610939194975</c:v>
                </c:pt>
                <c:pt idx="17">
                  <c:v>1601.8322923162586</c:v>
                </c:pt>
                <c:pt idx="18">
                  <c:v>1322</c:v>
                </c:pt>
              </c:numCache>
            </c:numRef>
          </c:val>
          <c:smooth val="0"/>
        </c:ser>
        <c:axId val="18246369"/>
        <c:axId val="29999594"/>
      </c:lineChart>
      <c:catAx>
        <c:axId val="2590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3536"/>
        <c:crosses val="autoZero"/>
        <c:auto val="1"/>
        <c:lblOffset val="100"/>
        <c:tickLblSkip val="2"/>
        <c:noMultiLvlLbl val="0"/>
      </c:catAx>
      <c:valAx>
        <c:axId val="31853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08903"/>
        <c:crossesAt val="1"/>
        <c:crossBetween val="between"/>
        <c:dispUnits/>
      </c:valAx>
      <c:catAx>
        <c:axId val="18246369"/>
        <c:scaling>
          <c:orientation val="minMax"/>
        </c:scaling>
        <c:axPos val="b"/>
        <c:delete val="1"/>
        <c:majorTickMark val="in"/>
        <c:minorTickMark val="none"/>
        <c:tickLblPos val="nextTo"/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DOE Energy Technology R&amp;D (Millions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4636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32"/>
          <c:y val="0.1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8.  DOE fossil energy patents and R&amp;D.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7"/>
          <c:w val="0.797"/>
          <c:h val="0.78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'Data-F7&amp;8&amp;9'!$H$4</c:f>
              <c:strCache>
                <c:ptCount val="1"/>
                <c:pt idx="0">
                  <c:v>Patents 
Assigned 
to DOE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'Data-F7&amp;8&amp;9'!$H$5:$H$23</c:f>
              <c:numCache>
                <c:ptCount val="19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  <c:pt idx="4">
                  <c:v>21</c:v>
                </c:pt>
                <c:pt idx="5">
                  <c:v>9</c:v>
                </c:pt>
                <c:pt idx="6">
                  <c:v>20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'Data-F7&amp;8&amp;9'!$L$4</c:f>
              <c:strCache>
                <c:ptCount val="1"/>
                <c:pt idx="0">
                  <c:v>Patents 
Related 
to DOE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'Data-F7&amp;8&amp;9'!$L$5:$L$23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15</c:v>
                </c:pt>
                <c:pt idx="5">
                  <c:v>27</c:v>
                </c:pt>
                <c:pt idx="6">
                  <c:v>15</c:v>
                </c:pt>
                <c:pt idx="7">
                  <c:v>19</c:v>
                </c:pt>
                <c:pt idx="8">
                  <c:v>11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</c:numCache>
            </c:numRef>
          </c:val>
        </c:ser>
        <c:overlap val="100"/>
        <c:axId val="1560891"/>
        <c:axId val="14048020"/>
      </c:barChart>
      <c:lineChart>
        <c:grouping val="standard"/>
        <c:varyColors val="0"/>
        <c:ser>
          <c:idx val="1"/>
          <c:order val="2"/>
          <c:tx>
            <c:strRef>
              <c:f>'Data-F7&amp;8&amp;9'!$N$4</c:f>
              <c:strCache>
                <c:ptCount val="1"/>
                <c:pt idx="0">
                  <c:v>R&amp;D $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'Data-F7&amp;8&amp;9'!$N$5:$N$23</c:f>
              <c:numCache>
                <c:ptCount val="19"/>
                <c:pt idx="0">
                  <c:v>1488.2299528301885</c:v>
                </c:pt>
                <c:pt idx="1">
                  <c:v>1333.3386454183267</c:v>
                </c:pt>
                <c:pt idx="2">
                  <c:v>1327.973815048061</c:v>
                </c:pt>
                <c:pt idx="3">
                  <c:v>1085.3355552189064</c:v>
                </c:pt>
                <c:pt idx="4">
                  <c:v>640.7774294670846</c:v>
                </c:pt>
                <c:pt idx="5">
                  <c:v>462.51421541826136</c:v>
                </c:pt>
                <c:pt idx="6">
                  <c:v>470.38040042149635</c:v>
                </c:pt>
                <c:pt idx="7">
                  <c:v>475.8000764039221</c:v>
                </c:pt>
                <c:pt idx="8">
                  <c:v>590.903946388682</c:v>
                </c:pt>
                <c:pt idx="9">
                  <c:v>386.1548278352997</c:v>
                </c:pt>
                <c:pt idx="10">
                  <c:v>455.72961672473866</c:v>
                </c:pt>
                <c:pt idx="11">
                  <c:v>668.2978154257689</c:v>
                </c:pt>
                <c:pt idx="12">
                  <c:v>1004.0331055104657</c:v>
                </c:pt>
                <c:pt idx="13">
                  <c:v>827.8958076448829</c:v>
                </c:pt>
                <c:pt idx="14">
                  <c:v>804.6059999999999</c:v>
                </c:pt>
                <c:pt idx="15">
                  <c:v>347.92751363990646</c:v>
                </c:pt>
                <c:pt idx="16">
                  <c:v>581.10136168998</c:v>
                </c:pt>
                <c:pt idx="17">
                  <c:v>366.40581069042315</c:v>
                </c:pt>
                <c:pt idx="18">
                  <c:v>434</c:v>
                </c:pt>
              </c:numCache>
            </c:numRef>
          </c:val>
          <c:smooth val="0"/>
        </c:ser>
        <c:axId val="59323317"/>
        <c:axId val="64147806"/>
      </c:lineChart>
      <c:catAx>
        <c:axId val="1560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8020"/>
        <c:crosses val="autoZero"/>
        <c:auto val="1"/>
        <c:lblOffset val="100"/>
        <c:tickLblSkip val="2"/>
        <c:noMultiLvlLbl val="0"/>
      </c:catAx>
      <c:valAx>
        <c:axId val="14048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DOE Fossil Fuel Related 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0891"/>
        <c:crossesAt val="1"/>
        <c:crossBetween val="between"/>
        <c:dispUnits/>
      </c:valAx>
      <c:catAx>
        <c:axId val="59323317"/>
        <c:scaling>
          <c:orientation val="minMax"/>
        </c:scaling>
        <c:axPos val="b"/>
        <c:delete val="1"/>
        <c:majorTickMark val="out"/>
        <c:minorTickMark val="none"/>
        <c:tickLblPos val="nextTo"/>
        <c:crossAx val="64147806"/>
        <c:crosses val="autoZero"/>
        <c:auto val="1"/>
        <c:lblOffset val="100"/>
        <c:noMultiLvlLbl val="0"/>
      </c:catAx>
      <c:valAx>
        <c:axId val="6414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DOE Fossil Energy R&amp;D (Million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2331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95"/>
          <c:y val="0.1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9.  DOE renewable energy patents and R&amp;D.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7"/>
          <c:w val="0.7485"/>
          <c:h val="0.78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'Data-F7&amp;8&amp;9'!$G$4</c:f>
              <c:strCache>
                <c:ptCount val="1"/>
                <c:pt idx="0">
                  <c:v>Patents 
Assigned 
to DOE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'Data-F7&amp;8&amp;9'!$G$5:$G$23</c:f>
              <c:numCache>
                <c:ptCount val="19"/>
                <c:pt idx="0">
                  <c:v>4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11</c:v>
                </c:pt>
                <c:pt idx="5">
                  <c:v>8</c:v>
                </c:pt>
                <c:pt idx="6">
                  <c:v>20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'Data-F7&amp;8&amp;9'!$K$4</c:f>
              <c:strCache>
                <c:ptCount val="1"/>
                <c:pt idx="0">
                  <c:v>Patents 
Related 
to DOE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'Data-F7&amp;8&amp;9'!$K$5:$K$23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  <c:pt idx="9">
                  <c:v>1</c:v>
                </c:pt>
                <c:pt idx="10">
                  <c:v>7</c:v>
                </c:pt>
                <c:pt idx="11">
                  <c:v>3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1</c:v>
                </c:pt>
                <c:pt idx="16">
                  <c:v>10</c:v>
                </c:pt>
                <c:pt idx="17">
                  <c:v>14</c:v>
                </c:pt>
                <c:pt idx="18">
                  <c:v>10</c:v>
                </c:pt>
              </c:numCache>
            </c:numRef>
          </c:val>
        </c:ser>
        <c:overlap val="100"/>
        <c:axId val="40459343"/>
        <c:axId val="28589768"/>
      </c:barChart>
      <c:lineChart>
        <c:grouping val="standard"/>
        <c:varyColors val="0"/>
        <c:ser>
          <c:idx val="1"/>
          <c:order val="2"/>
          <c:tx>
            <c:strRef>
              <c:f>'Data-F7&amp;8&amp;9'!$M$4</c:f>
              <c:strCache>
                <c:ptCount val="1"/>
                <c:pt idx="0">
                  <c:v>R&amp;D $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'Data-F7&amp;8&amp;9'!$M$5:$M$23</c:f>
              <c:numCache>
                <c:ptCount val="19"/>
                <c:pt idx="0">
                  <c:v>1137.2936320754716</c:v>
                </c:pt>
                <c:pt idx="1">
                  <c:v>1387.231075697211</c:v>
                </c:pt>
                <c:pt idx="2">
                  <c:v>1183.6685449121644</c:v>
                </c:pt>
                <c:pt idx="3">
                  <c:v>1110.3817603393425</c:v>
                </c:pt>
                <c:pt idx="4">
                  <c:v>574.8150470219434</c:v>
                </c:pt>
                <c:pt idx="5">
                  <c:v>414.3042646254784</c:v>
                </c:pt>
                <c:pt idx="6">
                  <c:v>371.65858798735513</c:v>
                </c:pt>
                <c:pt idx="7">
                  <c:v>265.2690691455495</c:v>
                </c:pt>
                <c:pt idx="8">
                  <c:v>285.8771407297096</c:v>
                </c:pt>
                <c:pt idx="9">
                  <c:v>225.58873103780397</c:v>
                </c:pt>
                <c:pt idx="10">
                  <c:v>185.62020905923345</c:v>
                </c:pt>
                <c:pt idx="11">
                  <c:v>173.2168970129291</c:v>
                </c:pt>
                <c:pt idx="12">
                  <c:v>123.59141392567278</c:v>
                </c:pt>
                <c:pt idx="13">
                  <c:v>206.1245376078915</c:v>
                </c:pt>
                <c:pt idx="14">
                  <c:v>234.7686</c:v>
                </c:pt>
                <c:pt idx="15">
                  <c:v>234.09937646141853</c:v>
                </c:pt>
                <c:pt idx="16">
                  <c:v>269.10502997430774</c:v>
                </c:pt>
                <c:pt idx="17">
                  <c:v>307.98491481069044</c:v>
                </c:pt>
                <c:pt idx="18">
                  <c:v>252</c:v>
                </c:pt>
              </c:numCache>
            </c:numRef>
          </c:val>
          <c:smooth val="0"/>
        </c:ser>
        <c:axId val="55981321"/>
        <c:axId val="34069842"/>
      </c:lineChart>
      <c:catAx>
        <c:axId val="4045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89768"/>
        <c:crosses val="autoZero"/>
        <c:auto val="1"/>
        <c:lblOffset val="100"/>
        <c:tickLblSkip val="2"/>
        <c:noMultiLvlLbl val="0"/>
      </c:catAx>
      <c:valAx>
        <c:axId val="28589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DOE Renewable Energy Related 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59343"/>
        <c:crossesAt val="1"/>
        <c:crossBetween val="between"/>
        <c:dispUnits/>
      </c:valAx>
      <c:catAx>
        <c:axId val="55981321"/>
        <c:scaling>
          <c:orientation val="minMax"/>
        </c:scaling>
        <c:axPos val="b"/>
        <c:delete val="1"/>
        <c:majorTickMark val="out"/>
        <c:minorTickMark val="none"/>
        <c:tickLblPos val="nextTo"/>
        <c:crossAx val="34069842"/>
        <c:crosses val="autoZero"/>
        <c:auto val="1"/>
        <c:lblOffset val="100"/>
        <c:noMultiLvlLbl val="0"/>
      </c:catAx>
      <c:valAx>
        <c:axId val="3406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DOE Renewable Energy R&amp;D (Million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8132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15"/>
          <c:y val="0.1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</xdr:rowOff>
    </xdr:from>
    <xdr:to>
      <xdr:col>8</xdr:col>
      <xdr:colOff>9525</xdr:colOff>
      <xdr:row>88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306050"/>
          <a:ext cx="5048250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NA = not available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Due to changes in methodology, data on Japanese R&amp;D in 1996 and later years may not be consistent with data in earlier years.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b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German data before 1991 are for West Germany only.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c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Conversions of foreign currencies to U.S. dollars are calculated with purchasing power parity exchange rates. Constant 1992 dollars are based on U.S. GDP implicit price deflators. (See appendix tables 2-1 and 2-2.)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d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Constant foreign currencies are based on deflation with each country’s GDP implicit price deflator.
SOURCES: National Science Foundation, Division of Science Resources Studies (NSF/SRS),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National Patterns of R&amp;D Resources: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, NSF 99-335, by Steven Payson (Arlington, VA: 1999); and Organization for Economic Co-operation and Development, Main Science and Technology Indicators database (Paris: April 1999).
See figures 2-27, 2-28, and 2-30 in Volume I.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Science &amp; Engineering Indicators –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0.68725</cdr:y>
    </cdr:from>
    <cdr:to>
      <cdr:x>0.587</cdr:x>
      <cdr:y>0.7615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2609850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-33%</a:t>
          </a:r>
        </a:p>
      </cdr:txBody>
    </cdr:sp>
  </cdr:relSizeAnchor>
  <cdr:relSizeAnchor xmlns:cdr="http://schemas.openxmlformats.org/drawingml/2006/chartDrawing">
    <cdr:from>
      <cdr:x>0.67825</cdr:x>
      <cdr:y>0.2235</cdr:y>
    </cdr:from>
    <cdr:to>
      <cdr:x>0.75975</cdr:x>
      <cdr:y>0.29775</cdr:y>
    </cdr:to>
    <cdr:sp>
      <cdr:nvSpPr>
        <cdr:cNvPr id="2" name="TextBox 2"/>
        <cdr:cNvSpPr txBox="1">
          <a:spLocks noChangeArrowheads="1"/>
        </cdr:cNvSpPr>
      </cdr:nvSpPr>
      <cdr:spPr>
        <a:xfrm>
          <a:off x="5057775" y="84772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-58%</a:t>
          </a:r>
        </a:p>
      </cdr:txBody>
    </cdr:sp>
  </cdr:relSizeAnchor>
  <cdr:relSizeAnchor xmlns:cdr="http://schemas.openxmlformats.org/drawingml/2006/chartDrawing">
    <cdr:from>
      <cdr:x>0.1535</cdr:x>
      <cdr:y>0.36725</cdr:y>
    </cdr:from>
    <cdr:to>
      <cdr:x>0.24125</cdr:x>
      <cdr:y>0.4415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0" y="1390650"/>
          <a:ext cx="657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+20%</a:t>
          </a:r>
        </a:p>
      </cdr:txBody>
    </cdr:sp>
  </cdr:relSizeAnchor>
  <cdr:relSizeAnchor xmlns:cdr="http://schemas.openxmlformats.org/drawingml/2006/chartDrawing">
    <cdr:from>
      <cdr:x>0.2455</cdr:x>
      <cdr:y>0.641</cdr:y>
    </cdr:from>
    <cdr:to>
      <cdr:x>0.3115</cdr:x>
      <cdr:y>0.71525</cdr:y>
    </cdr:to>
    <cdr:sp>
      <cdr:nvSpPr>
        <cdr:cNvPr id="4" name="TextBox 4"/>
        <cdr:cNvSpPr txBox="1">
          <a:spLocks noChangeArrowheads="1"/>
        </cdr:cNvSpPr>
      </cdr:nvSpPr>
      <cdr:spPr>
        <a:xfrm>
          <a:off x="1828800" y="2438400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-6%</a:t>
          </a:r>
        </a:p>
      </cdr:txBody>
    </cdr:sp>
  </cdr:relSizeAnchor>
  <cdr:relSizeAnchor xmlns:cdr="http://schemas.openxmlformats.org/drawingml/2006/chartDrawing">
    <cdr:from>
      <cdr:x>0.7665</cdr:x>
      <cdr:y>0.5545</cdr:y>
    </cdr:from>
    <cdr:to>
      <cdr:x>0.848</cdr:x>
      <cdr:y>0.62875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210502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-85%</a:t>
          </a:r>
        </a:p>
      </cdr:txBody>
    </cdr:sp>
  </cdr:relSizeAnchor>
  <cdr:relSizeAnchor xmlns:cdr="http://schemas.openxmlformats.org/drawingml/2006/chartDrawing">
    <cdr:from>
      <cdr:x>0.59675</cdr:x>
      <cdr:y>0.64775</cdr:y>
    </cdr:from>
    <cdr:to>
      <cdr:x>0.67825</cdr:x>
      <cdr:y>0.722</cdr:y>
    </cdr:to>
    <cdr:sp>
      <cdr:nvSpPr>
        <cdr:cNvPr id="6" name="TextBox 6"/>
        <cdr:cNvSpPr txBox="1">
          <a:spLocks noChangeArrowheads="1"/>
        </cdr:cNvSpPr>
      </cdr:nvSpPr>
      <cdr:spPr>
        <a:xfrm>
          <a:off x="4448175" y="246697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-53%</a:t>
          </a:r>
        </a:p>
      </cdr:txBody>
    </cdr:sp>
  </cdr:relSizeAnchor>
  <cdr:relSizeAnchor xmlns:cdr="http://schemas.openxmlformats.org/drawingml/2006/chartDrawing">
    <cdr:from>
      <cdr:x>0.41975</cdr:x>
      <cdr:y>0.68725</cdr:y>
    </cdr:from>
    <cdr:to>
      <cdr:x>0.50125</cdr:x>
      <cdr:y>0.7615</cdr:y>
    </cdr:to>
    <cdr:sp>
      <cdr:nvSpPr>
        <cdr:cNvPr id="7" name="TextBox 7"/>
        <cdr:cNvSpPr txBox="1">
          <a:spLocks noChangeArrowheads="1"/>
        </cdr:cNvSpPr>
      </cdr:nvSpPr>
      <cdr:spPr>
        <a:xfrm>
          <a:off x="3133725" y="2609850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-32%</a:t>
          </a:r>
        </a:p>
      </cdr:txBody>
    </cdr:sp>
  </cdr:relSizeAnchor>
  <cdr:relSizeAnchor xmlns:cdr="http://schemas.openxmlformats.org/drawingml/2006/chartDrawing">
    <cdr:from>
      <cdr:x>0.33925</cdr:x>
      <cdr:y>0.68725</cdr:y>
    </cdr:from>
    <cdr:to>
      <cdr:x>0.42075</cdr:x>
      <cdr:y>0.7615</cdr:y>
    </cdr:to>
    <cdr:sp>
      <cdr:nvSpPr>
        <cdr:cNvPr id="8" name="TextBox 8"/>
        <cdr:cNvSpPr txBox="1">
          <a:spLocks noChangeArrowheads="1"/>
        </cdr:cNvSpPr>
      </cdr:nvSpPr>
      <cdr:spPr>
        <a:xfrm>
          <a:off x="2524125" y="2609850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-12%</a:t>
          </a:r>
        </a:p>
      </cdr:txBody>
    </cdr:sp>
  </cdr:relSizeAnchor>
  <cdr:relSizeAnchor xmlns:cdr="http://schemas.openxmlformats.org/drawingml/2006/chartDrawing">
    <cdr:from>
      <cdr:x>0.06175</cdr:x>
      <cdr:y>0.68725</cdr:y>
    </cdr:from>
    <cdr:to>
      <cdr:x>0.19225</cdr:x>
      <cdr:y>0.76675</cdr:y>
    </cdr:to>
    <cdr:sp>
      <cdr:nvSpPr>
        <cdr:cNvPr id="9" name="TextBox 9"/>
        <cdr:cNvSpPr txBox="1">
          <a:spLocks noChangeArrowheads="1"/>
        </cdr:cNvSpPr>
      </cdr:nvSpPr>
      <cdr:spPr>
        <a:xfrm>
          <a:off x="457200" y="2609850"/>
          <a:ext cx="971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 +29%</a:t>
          </a:r>
        </a:p>
      </cdr:txBody>
    </cdr:sp>
  </cdr:relSizeAnchor>
  <cdr:relSizeAnchor xmlns:cdr="http://schemas.openxmlformats.org/drawingml/2006/chartDrawing">
    <cdr:from>
      <cdr:x>0.855</cdr:x>
      <cdr:y>0.641</cdr:y>
    </cdr:from>
    <cdr:to>
      <cdr:x>0.9365</cdr:x>
      <cdr:y>0.71525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381750" y="2438400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-89%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0.5095</cdr:y>
    </cdr:from>
    <cdr:to>
      <cdr:x>0.518</cdr:x>
      <cdr:y>0.571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933575"/>
          <a:ext cx="104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</cdr:x>
      <cdr:y>0.95075</cdr:y>
    </cdr:from>
    <cdr:to>
      <cdr:x>0.17275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162050" y="3619500"/>
          <a:ext cx="12382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0.95</cdr:y>
    </cdr:from>
    <cdr:to>
      <cdr:x>0.5255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3619500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</cdr:x>
      <cdr:y>0.92375</cdr:y>
    </cdr:from>
    <cdr:to>
      <cdr:x>0.993</cdr:x>
      <cdr:y>0.998</cdr:y>
    </cdr:to>
    <cdr:sp>
      <cdr:nvSpPr>
        <cdr:cNvPr id="4" name="TextBox 4"/>
        <cdr:cNvSpPr txBox="1">
          <a:spLocks noChangeArrowheads="1"/>
        </cdr:cNvSpPr>
      </cdr:nvSpPr>
      <cdr:spPr>
        <a:xfrm>
          <a:off x="4838700" y="3514725"/>
          <a:ext cx="25717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San Diego Gas &amp; Electric</a:t>
          </a:r>
        </a:p>
      </cdr:txBody>
    </cdr:sp>
  </cdr:relSizeAnchor>
  <cdr:relSizeAnchor xmlns:cdr="http://schemas.openxmlformats.org/drawingml/2006/chartDrawing">
    <cdr:from>
      <cdr:x>0.0735</cdr:x>
      <cdr:y>0.926</cdr:y>
    </cdr:from>
    <cdr:to>
      <cdr:x>0.4455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542925" y="3524250"/>
          <a:ext cx="2781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Southern California Edison</a:t>
          </a:r>
        </a:p>
      </cdr:txBody>
    </cdr:sp>
  </cdr:relSizeAnchor>
  <cdr:relSizeAnchor xmlns:cdr="http://schemas.openxmlformats.org/drawingml/2006/chartDrawing">
    <cdr:from>
      <cdr:x>0.38975</cdr:x>
      <cdr:y>0.926</cdr:y>
    </cdr:from>
    <cdr:to>
      <cdr:x>0.6855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2905125" y="3524250"/>
          <a:ext cx="22098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Pacific Gas &amp; Electric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0.37425</cdr:y>
    </cdr:from>
    <cdr:to>
      <cdr:x>0.4675</cdr:x>
      <cdr:y>0.375</cdr:y>
    </cdr:to>
    <cdr:sp>
      <cdr:nvSpPr>
        <cdr:cNvPr id="1" name="Line 1"/>
        <cdr:cNvSpPr>
          <a:spLocks/>
        </cdr:cNvSpPr>
      </cdr:nvSpPr>
      <cdr:spPr>
        <a:xfrm flipH="1">
          <a:off x="990600" y="1419225"/>
          <a:ext cx="2495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0.40425</cdr:y>
    </cdr:from>
    <cdr:to>
      <cdr:x>0.794</cdr:x>
      <cdr:y>0.40425</cdr:y>
    </cdr:to>
    <cdr:sp>
      <cdr:nvSpPr>
        <cdr:cNvPr id="2" name="Line 2"/>
        <cdr:cNvSpPr>
          <a:spLocks/>
        </cdr:cNvSpPr>
      </cdr:nvSpPr>
      <cdr:spPr>
        <a:xfrm>
          <a:off x="4895850" y="1533525"/>
          <a:ext cx="1028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6.421875" style="133" customWidth="1"/>
    <col min="2" max="2" width="9.00390625" style="130" customWidth="1"/>
    <col min="3" max="3" width="10.00390625" style="130" customWidth="1"/>
    <col min="4" max="4" width="10.421875" style="130" customWidth="1"/>
    <col min="5" max="5" width="8.8515625" style="130" customWidth="1"/>
    <col min="6" max="6" width="9.421875" style="130" customWidth="1"/>
    <col min="7" max="7" width="11.421875" style="130" customWidth="1"/>
    <col min="8" max="8" width="10.00390625" style="130" customWidth="1"/>
    <col min="9" max="16384" width="11.421875" style="130" customWidth="1"/>
  </cols>
  <sheetData>
    <row r="1" ht="12">
      <c r="A1" s="129" t="s">
        <v>83</v>
      </c>
    </row>
    <row r="2" ht="12">
      <c r="A2" s="129" t="s">
        <v>84</v>
      </c>
    </row>
    <row r="3" s="132" customFormat="1" ht="12">
      <c r="A3" s="131" t="s">
        <v>85</v>
      </c>
    </row>
    <row r="4" s="132" customFormat="1" ht="12">
      <c r="A4" s="131" t="s">
        <v>0</v>
      </c>
    </row>
    <row r="6" spans="2:8" ht="12">
      <c r="B6" s="134" t="s">
        <v>1</v>
      </c>
      <c r="C6" s="134"/>
      <c r="D6" s="134"/>
      <c r="E6" s="134"/>
      <c r="F6" s="134" t="s">
        <v>1</v>
      </c>
      <c r="G6" s="134"/>
      <c r="H6" s="134"/>
    </row>
    <row r="7" spans="1:8" ht="13.5">
      <c r="A7" s="135" t="s">
        <v>111</v>
      </c>
      <c r="B7" s="134" t="s">
        <v>2</v>
      </c>
      <c r="C7" s="134" t="s">
        <v>9</v>
      </c>
      <c r="D7" s="134" t="s">
        <v>10</v>
      </c>
      <c r="E7" s="134" t="s">
        <v>3</v>
      </c>
      <c r="F7" s="134" t="s">
        <v>4</v>
      </c>
      <c r="G7" s="134" t="s">
        <v>94</v>
      </c>
      <c r="H7" s="134" t="s">
        <v>93</v>
      </c>
    </row>
    <row r="8" spans="2:9" ht="13.5">
      <c r="B8" s="145" t="s">
        <v>11</v>
      </c>
      <c r="C8" s="146"/>
      <c r="D8" s="146"/>
      <c r="E8" s="146"/>
      <c r="F8" s="146"/>
      <c r="G8" s="146"/>
      <c r="H8" s="147"/>
      <c r="I8" s="136"/>
    </row>
    <row r="9" spans="1:8" ht="12">
      <c r="A9" s="133">
        <v>1981</v>
      </c>
      <c r="B9" s="137">
        <v>109.5</v>
      </c>
      <c r="C9" s="137" t="s">
        <v>5</v>
      </c>
      <c r="D9" s="137">
        <v>23.4</v>
      </c>
      <c r="E9" s="137">
        <v>16.6</v>
      </c>
      <c r="F9" s="137">
        <v>17.3</v>
      </c>
      <c r="G9" s="137">
        <v>6.9</v>
      </c>
      <c r="H9" s="137">
        <v>5.3</v>
      </c>
    </row>
    <row r="10" spans="1:8" ht="12">
      <c r="A10" s="133">
        <v>1982</v>
      </c>
      <c r="B10" s="137">
        <v>115.2</v>
      </c>
      <c r="C10" s="137">
        <v>36.9</v>
      </c>
      <c r="D10" s="137">
        <v>24.2</v>
      </c>
      <c r="E10" s="137">
        <v>17.7</v>
      </c>
      <c r="F10" s="137" t="s">
        <v>5</v>
      </c>
      <c r="G10" s="137">
        <v>7.1</v>
      </c>
      <c r="H10" s="137">
        <v>5.7</v>
      </c>
    </row>
    <row r="11" spans="1:8" ht="12">
      <c r="A11" s="133">
        <v>1983</v>
      </c>
      <c r="B11" s="137">
        <v>123.1</v>
      </c>
      <c r="C11" s="137">
        <v>40</v>
      </c>
      <c r="D11" s="137">
        <v>24.7</v>
      </c>
      <c r="E11" s="137">
        <v>18.3</v>
      </c>
      <c r="F11" s="137">
        <v>16.9</v>
      </c>
      <c r="G11" s="137">
        <v>7.6</v>
      </c>
      <c r="H11" s="137">
        <v>5.8</v>
      </c>
    </row>
    <row r="12" spans="1:8" ht="12">
      <c r="A12" s="133">
        <v>1984</v>
      </c>
      <c r="B12" s="137">
        <v>134.8</v>
      </c>
      <c r="C12" s="137">
        <v>43.5</v>
      </c>
      <c r="D12" s="137">
        <v>25.5</v>
      </c>
      <c r="E12" s="137">
        <v>19.5</v>
      </c>
      <c r="F12" s="137" t="s">
        <v>5</v>
      </c>
      <c r="G12" s="137">
        <v>8.3</v>
      </c>
      <c r="H12" s="137">
        <v>6.3</v>
      </c>
    </row>
    <row r="13" spans="1:8" ht="12">
      <c r="A13" s="133">
        <v>1985</v>
      </c>
      <c r="B13" s="137">
        <v>146.1</v>
      </c>
      <c r="C13" s="137">
        <v>48.3</v>
      </c>
      <c r="D13" s="137">
        <v>28.3</v>
      </c>
      <c r="E13" s="137">
        <v>20.3</v>
      </c>
      <c r="F13" s="137">
        <v>18.4</v>
      </c>
      <c r="G13" s="137">
        <v>9.6</v>
      </c>
      <c r="H13" s="137">
        <v>6.9</v>
      </c>
    </row>
    <row r="14" spans="1:8" ht="12">
      <c r="A14" s="133">
        <v>1986</v>
      </c>
      <c r="B14" s="137">
        <v>149.3</v>
      </c>
      <c r="C14" s="137">
        <v>49</v>
      </c>
      <c r="D14" s="137">
        <v>29.1</v>
      </c>
      <c r="E14" s="137">
        <v>20.6</v>
      </c>
      <c r="F14" s="137">
        <v>19.3</v>
      </c>
      <c r="G14" s="137">
        <v>9.9</v>
      </c>
      <c r="H14" s="137">
        <v>7.2</v>
      </c>
    </row>
    <row r="15" spans="1:8" ht="12">
      <c r="A15" s="133">
        <v>1987</v>
      </c>
      <c r="B15" s="137">
        <v>152</v>
      </c>
      <c r="C15" s="137">
        <v>52.5</v>
      </c>
      <c r="D15" s="137">
        <v>31.3</v>
      </c>
      <c r="E15" s="137">
        <v>21.5</v>
      </c>
      <c r="F15" s="137">
        <v>19.7</v>
      </c>
      <c r="G15" s="137">
        <v>10.7</v>
      </c>
      <c r="H15" s="137">
        <v>7.2</v>
      </c>
    </row>
    <row r="16" spans="1:8" ht="12">
      <c r="A16" s="133">
        <v>1988</v>
      </c>
      <c r="B16" s="137">
        <v>155.5</v>
      </c>
      <c r="C16" s="137">
        <v>56.6</v>
      </c>
      <c r="D16" s="137">
        <v>32.4</v>
      </c>
      <c r="E16" s="137">
        <v>22.5</v>
      </c>
      <c r="F16" s="137">
        <v>20.3</v>
      </c>
      <c r="G16" s="137">
        <v>11.4</v>
      </c>
      <c r="H16" s="137">
        <v>7.4</v>
      </c>
    </row>
    <row r="17" spans="1:8" ht="12">
      <c r="A17" s="133">
        <v>1989</v>
      </c>
      <c r="B17" s="137">
        <v>158.2</v>
      </c>
      <c r="C17" s="137">
        <v>62</v>
      </c>
      <c r="D17" s="137">
        <v>33.7</v>
      </c>
      <c r="E17" s="137">
        <v>23.9</v>
      </c>
      <c r="F17" s="137">
        <v>20.9</v>
      </c>
      <c r="G17" s="137">
        <v>12</v>
      </c>
      <c r="H17" s="137">
        <v>7.6</v>
      </c>
    </row>
    <row r="18" spans="1:8" ht="12">
      <c r="A18" s="133">
        <v>1990</v>
      </c>
      <c r="B18" s="137">
        <v>162.4</v>
      </c>
      <c r="C18" s="137">
        <v>67.3</v>
      </c>
      <c r="D18" s="137">
        <v>34.1</v>
      </c>
      <c r="E18" s="137">
        <v>25.4</v>
      </c>
      <c r="F18" s="137">
        <v>21.3</v>
      </c>
      <c r="G18" s="137">
        <v>12.8</v>
      </c>
      <c r="H18" s="137">
        <v>8</v>
      </c>
    </row>
    <row r="19" spans="1:8" ht="12">
      <c r="A19" s="133">
        <v>1991</v>
      </c>
      <c r="B19" s="137">
        <v>165.3</v>
      </c>
      <c r="C19" s="137">
        <v>68.8</v>
      </c>
      <c r="D19" s="137">
        <v>36.6</v>
      </c>
      <c r="E19" s="137">
        <v>25.7</v>
      </c>
      <c r="F19" s="137">
        <v>19.6</v>
      </c>
      <c r="G19" s="137">
        <v>12.4</v>
      </c>
      <c r="H19" s="137">
        <v>8.1</v>
      </c>
    </row>
    <row r="20" spans="1:8" ht="12">
      <c r="A20" s="133">
        <v>1992</v>
      </c>
      <c r="B20" s="137">
        <v>165.2</v>
      </c>
      <c r="C20" s="137">
        <v>69.2</v>
      </c>
      <c r="D20" s="137">
        <v>36.8</v>
      </c>
      <c r="E20" s="137">
        <v>26.4</v>
      </c>
      <c r="F20" s="137">
        <v>20.6</v>
      </c>
      <c r="G20" s="137">
        <v>12.3</v>
      </c>
      <c r="H20" s="137">
        <v>8.3</v>
      </c>
    </row>
    <row r="21" spans="1:8" ht="12">
      <c r="A21" s="133">
        <v>1993</v>
      </c>
      <c r="B21" s="137">
        <v>161.2</v>
      </c>
      <c r="C21" s="137">
        <v>67.4</v>
      </c>
      <c r="D21" s="137">
        <v>35.5</v>
      </c>
      <c r="E21" s="137">
        <v>25.8</v>
      </c>
      <c r="F21" s="137">
        <v>20.7</v>
      </c>
      <c r="G21" s="137">
        <v>11.2</v>
      </c>
      <c r="H21" s="137">
        <v>8.8</v>
      </c>
    </row>
    <row r="22" spans="1:8" ht="12">
      <c r="A22" s="133">
        <v>1994</v>
      </c>
      <c r="B22" s="137">
        <v>160.7</v>
      </c>
      <c r="C22" s="137">
        <v>66.4</v>
      </c>
      <c r="D22" s="137">
        <v>35.5</v>
      </c>
      <c r="E22" s="137">
        <v>25.2</v>
      </c>
      <c r="F22" s="137">
        <v>20.7</v>
      </c>
      <c r="G22" s="137">
        <v>10.8</v>
      </c>
      <c r="H22" s="137">
        <v>9.1</v>
      </c>
    </row>
    <row r="23" spans="1:8" ht="12">
      <c r="A23" s="133">
        <v>1995</v>
      </c>
      <c r="B23" s="137">
        <v>170.4</v>
      </c>
      <c r="C23" s="137">
        <v>73.6</v>
      </c>
      <c r="D23" s="137">
        <v>36.6</v>
      </c>
      <c r="E23" s="137">
        <v>25.7</v>
      </c>
      <c r="F23" s="137">
        <v>20.1</v>
      </c>
      <c r="G23" s="137">
        <v>10.7</v>
      </c>
      <c r="H23" s="137">
        <v>9.7</v>
      </c>
    </row>
    <row r="24" spans="1:9" ht="12">
      <c r="A24" s="133">
        <v>1996</v>
      </c>
      <c r="B24" s="137">
        <v>179.4</v>
      </c>
      <c r="C24" s="137">
        <v>77.9</v>
      </c>
      <c r="D24" s="137">
        <v>36.4</v>
      </c>
      <c r="E24" s="137">
        <v>25.4</v>
      </c>
      <c r="F24" s="137">
        <v>20.4</v>
      </c>
      <c r="G24" s="137">
        <v>11</v>
      </c>
      <c r="H24" s="137">
        <v>9.9</v>
      </c>
      <c r="I24" s="138">
        <f>SUM(C24:H24)</f>
        <v>181.00000000000003</v>
      </c>
    </row>
    <row r="25" spans="1:9" ht="12">
      <c r="A25" s="133">
        <v>1997</v>
      </c>
      <c r="B25" s="137">
        <v>189.4</v>
      </c>
      <c r="C25" s="137">
        <v>80.9</v>
      </c>
      <c r="D25" s="137">
        <v>37.6</v>
      </c>
      <c r="E25" s="137">
        <v>25</v>
      </c>
      <c r="F25" s="137">
        <v>20.3</v>
      </c>
      <c r="G25" s="137">
        <v>11.9</v>
      </c>
      <c r="H25" s="137">
        <v>10.3</v>
      </c>
      <c r="I25" s="139">
        <f>SUM(C25:H25)</f>
        <v>186.00000000000003</v>
      </c>
    </row>
    <row r="26" spans="1:8" ht="12">
      <c r="A26" s="133">
        <v>1998</v>
      </c>
      <c r="B26" s="137">
        <v>201.6</v>
      </c>
      <c r="C26" s="137" t="s">
        <v>5</v>
      </c>
      <c r="D26" s="137">
        <v>38.6</v>
      </c>
      <c r="E26" s="137" t="s">
        <v>5</v>
      </c>
      <c r="F26" s="137" t="s">
        <v>5</v>
      </c>
      <c r="G26" s="137">
        <v>12.3</v>
      </c>
      <c r="H26" s="137">
        <v>10.6</v>
      </c>
    </row>
    <row r="27" spans="2:8" ht="12">
      <c r="B27" s="145" t="s">
        <v>6</v>
      </c>
      <c r="C27" s="146"/>
      <c r="D27" s="146"/>
      <c r="E27" s="146"/>
      <c r="F27" s="146"/>
      <c r="G27" s="146"/>
      <c r="H27" s="147"/>
    </row>
    <row r="28" spans="1:8" ht="24">
      <c r="A28" s="135" t="s">
        <v>111</v>
      </c>
      <c r="B28" s="140" t="s">
        <v>7</v>
      </c>
      <c r="C28" s="134" t="s">
        <v>89</v>
      </c>
      <c r="D28" s="134" t="s">
        <v>96</v>
      </c>
      <c r="E28" s="134" t="s">
        <v>3</v>
      </c>
      <c r="F28" s="140" t="s">
        <v>8</v>
      </c>
      <c r="G28" s="134" t="s">
        <v>94</v>
      </c>
      <c r="H28" s="134" t="s">
        <v>93</v>
      </c>
    </row>
    <row r="29" spans="1:8" ht="12">
      <c r="A29" s="133">
        <v>1981</v>
      </c>
      <c r="B29" s="141">
        <v>2.32</v>
      </c>
      <c r="C29" s="141"/>
      <c r="D29" s="141">
        <v>2.43</v>
      </c>
      <c r="E29" s="141">
        <v>1.97</v>
      </c>
      <c r="F29" s="141">
        <v>2.37</v>
      </c>
      <c r="G29" s="141">
        <v>0.88</v>
      </c>
      <c r="H29" s="141">
        <v>1.25</v>
      </c>
    </row>
    <row r="30" spans="1:8" ht="12">
      <c r="A30" s="133">
        <v>1982</v>
      </c>
      <c r="B30" s="141">
        <v>2.49</v>
      </c>
      <c r="C30" s="141">
        <v>2.22</v>
      </c>
      <c r="D30" s="141">
        <v>2.52</v>
      </c>
      <c r="E30" s="141">
        <v>2.06</v>
      </c>
      <c r="F30" s="141"/>
      <c r="G30" s="141">
        <v>0.91</v>
      </c>
      <c r="H30" s="141">
        <v>1.4</v>
      </c>
    </row>
    <row r="31" spans="1:8" ht="12">
      <c r="A31" s="133">
        <v>1983</v>
      </c>
      <c r="B31" s="141">
        <v>2.56</v>
      </c>
      <c r="C31" s="141">
        <v>2.35</v>
      </c>
      <c r="D31" s="141">
        <v>2.52</v>
      </c>
      <c r="E31" s="141">
        <v>2.11</v>
      </c>
      <c r="F31" s="141">
        <v>2.19</v>
      </c>
      <c r="G31" s="141">
        <v>0.95</v>
      </c>
      <c r="H31" s="141">
        <v>1.37</v>
      </c>
    </row>
    <row r="32" spans="1:8" ht="12">
      <c r="A32" s="133">
        <v>1984</v>
      </c>
      <c r="B32" s="141">
        <v>2.62</v>
      </c>
      <c r="C32" s="141">
        <v>2.43</v>
      </c>
      <c r="D32" s="141">
        <v>2.51</v>
      </c>
      <c r="E32" s="141">
        <v>2.21</v>
      </c>
      <c r="F32" s="141" t="s">
        <v>5</v>
      </c>
      <c r="G32" s="141">
        <v>1.01</v>
      </c>
      <c r="H32" s="141">
        <v>1.41</v>
      </c>
    </row>
    <row r="33" spans="1:8" ht="12">
      <c r="A33" s="133">
        <v>1985</v>
      </c>
      <c r="B33" s="141">
        <v>2.74</v>
      </c>
      <c r="C33" s="141">
        <v>2.58</v>
      </c>
      <c r="D33" s="141">
        <v>2.72</v>
      </c>
      <c r="E33" s="141">
        <v>2.25</v>
      </c>
      <c r="F33" s="141">
        <v>2.23</v>
      </c>
      <c r="G33" s="141">
        <v>1.13</v>
      </c>
      <c r="H33" s="141">
        <v>1.45</v>
      </c>
    </row>
    <row r="34" spans="1:8" ht="12">
      <c r="A34" s="133">
        <v>1986</v>
      </c>
      <c r="B34" s="141">
        <v>2.72</v>
      </c>
      <c r="C34" s="141">
        <v>2.55</v>
      </c>
      <c r="D34" s="141">
        <v>2.73</v>
      </c>
      <c r="E34" s="141">
        <v>2.23</v>
      </c>
      <c r="F34" s="141">
        <v>2.25</v>
      </c>
      <c r="G34" s="141">
        <v>1.13</v>
      </c>
      <c r="H34" s="141">
        <v>1.49</v>
      </c>
    </row>
    <row r="35" spans="1:8" ht="12">
      <c r="A35" s="133">
        <v>1987</v>
      </c>
      <c r="B35" s="141">
        <v>2.69</v>
      </c>
      <c r="C35" s="141">
        <v>2.62</v>
      </c>
      <c r="D35" s="141">
        <v>2.88</v>
      </c>
      <c r="E35" s="141">
        <v>2.27</v>
      </c>
      <c r="F35" s="141">
        <v>2.19</v>
      </c>
      <c r="G35" s="141">
        <v>1.19</v>
      </c>
      <c r="H35" s="141">
        <v>1.44</v>
      </c>
    </row>
    <row r="36" spans="1:8" ht="12">
      <c r="A36" s="133">
        <v>1988</v>
      </c>
      <c r="B36" s="141">
        <v>2.65</v>
      </c>
      <c r="C36" s="141">
        <v>2.66</v>
      </c>
      <c r="D36" s="141">
        <v>2.86</v>
      </c>
      <c r="E36" s="141">
        <v>2.28</v>
      </c>
      <c r="F36" s="141">
        <v>2.14</v>
      </c>
      <c r="G36" s="141">
        <v>1.22</v>
      </c>
      <c r="H36" s="141">
        <v>1.39</v>
      </c>
    </row>
    <row r="37" spans="1:8" ht="12">
      <c r="A37" s="133">
        <v>1989</v>
      </c>
      <c r="B37" s="141">
        <v>2.61</v>
      </c>
      <c r="C37" s="141">
        <v>2.77</v>
      </c>
      <c r="D37" s="141">
        <v>2.87</v>
      </c>
      <c r="E37" s="141">
        <v>2.33</v>
      </c>
      <c r="F37" s="141">
        <v>2.15</v>
      </c>
      <c r="G37" s="141">
        <v>1.24</v>
      </c>
      <c r="H37" s="141">
        <v>1.39</v>
      </c>
    </row>
    <row r="38" spans="1:8" ht="12">
      <c r="A38" s="133">
        <v>1990</v>
      </c>
      <c r="B38" s="141">
        <v>2.65</v>
      </c>
      <c r="C38" s="141">
        <v>2.85</v>
      </c>
      <c r="D38" s="141">
        <v>2.75</v>
      </c>
      <c r="E38" s="141">
        <v>2.41</v>
      </c>
      <c r="F38" s="141">
        <v>2.18</v>
      </c>
      <c r="G38" s="141">
        <v>1.3</v>
      </c>
      <c r="H38" s="141">
        <v>1.47</v>
      </c>
    </row>
    <row r="39" spans="1:8" ht="12">
      <c r="A39" s="133">
        <v>1991</v>
      </c>
      <c r="B39" s="141">
        <v>2.72</v>
      </c>
      <c r="C39" s="141">
        <v>2.82</v>
      </c>
      <c r="D39" s="141">
        <v>2.61</v>
      </c>
      <c r="E39" s="141">
        <v>2.41</v>
      </c>
      <c r="F39" s="141">
        <v>2.11</v>
      </c>
      <c r="G39" s="141">
        <v>1.24</v>
      </c>
      <c r="H39" s="141">
        <v>1.53</v>
      </c>
    </row>
    <row r="40" spans="1:8" ht="12">
      <c r="A40" s="133">
        <v>1992</v>
      </c>
      <c r="B40" s="141">
        <v>2.65</v>
      </c>
      <c r="C40" s="141">
        <v>2.76</v>
      </c>
      <c r="D40" s="141">
        <v>2.48</v>
      </c>
      <c r="E40" s="141">
        <v>2.42</v>
      </c>
      <c r="F40" s="141">
        <v>2.13</v>
      </c>
      <c r="G40" s="141">
        <v>1.2</v>
      </c>
      <c r="H40" s="141">
        <v>1.54</v>
      </c>
    </row>
    <row r="41" spans="1:8" ht="12">
      <c r="A41" s="133">
        <v>1993</v>
      </c>
      <c r="B41" s="141">
        <v>2.52</v>
      </c>
      <c r="C41" s="141">
        <v>2.68</v>
      </c>
      <c r="D41" s="141">
        <v>2.42</v>
      </c>
      <c r="E41" s="141">
        <v>2.45</v>
      </c>
      <c r="F41" s="141">
        <v>2.15</v>
      </c>
      <c r="G41" s="141">
        <v>1.14</v>
      </c>
      <c r="H41" s="141">
        <v>1.6</v>
      </c>
    </row>
    <row r="42" spans="1:8" ht="12">
      <c r="A42" s="133">
        <v>1994</v>
      </c>
      <c r="B42" s="141">
        <v>2.43</v>
      </c>
      <c r="C42" s="141">
        <v>2.63</v>
      </c>
      <c r="D42" s="141">
        <v>2.32</v>
      </c>
      <c r="E42" s="141">
        <v>2.38</v>
      </c>
      <c r="F42" s="141">
        <v>2.11</v>
      </c>
      <c r="G42" s="141">
        <v>1.06</v>
      </c>
      <c r="H42" s="141">
        <v>1.6</v>
      </c>
    </row>
    <row r="43" spans="1:8" ht="12">
      <c r="A43" s="133">
        <v>1995</v>
      </c>
      <c r="B43" s="141">
        <v>2.52</v>
      </c>
      <c r="C43" s="141">
        <v>2.77</v>
      </c>
      <c r="D43" s="141">
        <v>2.31</v>
      </c>
      <c r="E43" s="141">
        <v>2.34</v>
      </c>
      <c r="F43" s="141">
        <v>2.02</v>
      </c>
      <c r="G43" s="141">
        <v>1.01</v>
      </c>
      <c r="H43" s="141">
        <v>1.58</v>
      </c>
    </row>
    <row r="44" spans="1:8" ht="12">
      <c r="A44" s="133">
        <v>1996</v>
      </c>
      <c r="B44" s="141">
        <v>2.57</v>
      </c>
      <c r="C44" s="141">
        <v>2.83</v>
      </c>
      <c r="D44" s="141">
        <v>2.3</v>
      </c>
      <c r="E44" s="141">
        <v>2.32</v>
      </c>
      <c r="F44" s="141">
        <v>1.95</v>
      </c>
      <c r="G44" s="141">
        <v>1.02</v>
      </c>
      <c r="H44" s="141">
        <v>1.6</v>
      </c>
    </row>
    <row r="45" spans="1:8" ht="12">
      <c r="A45" s="133">
        <v>1997</v>
      </c>
      <c r="B45" s="141">
        <v>2.6</v>
      </c>
      <c r="C45" s="141">
        <v>2.92</v>
      </c>
      <c r="D45" s="141">
        <v>2.31</v>
      </c>
      <c r="E45" s="141">
        <v>2.23</v>
      </c>
      <c r="F45" s="141">
        <v>1.87</v>
      </c>
      <c r="G45" s="141">
        <v>1.08</v>
      </c>
      <c r="H45" s="141">
        <v>1.6</v>
      </c>
    </row>
    <row r="46" spans="1:8" ht="12">
      <c r="A46" s="133">
        <v>1998</v>
      </c>
      <c r="B46" s="141">
        <v>2.67</v>
      </c>
      <c r="C46" s="141"/>
      <c r="D46" s="141">
        <v>2.33</v>
      </c>
      <c r="E46" s="141"/>
      <c r="F46" s="141"/>
      <c r="G46" s="141">
        <v>1.11</v>
      </c>
      <c r="H46" s="141">
        <v>1.6</v>
      </c>
    </row>
    <row r="47" spans="2:8" ht="13.5">
      <c r="B47" s="145" t="s">
        <v>12</v>
      </c>
      <c r="C47" s="146"/>
      <c r="D47" s="146"/>
      <c r="E47" s="146"/>
      <c r="F47" s="146"/>
      <c r="G47" s="146"/>
      <c r="H47" s="147"/>
    </row>
    <row r="48" spans="1:8" ht="12">
      <c r="A48" s="133">
        <v>1981</v>
      </c>
      <c r="B48" s="137">
        <v>102.5</v>
      </c>
      <c r="C48" s="141" t="s">
        <v>5</v>
      </c>
      <c r="D48" s="137">
        <v>47.3</v>
      </c>
      <c r="E48" s="137">
        <v>104.2</v>
      </c>
      <c r="F48" s="137">
        <v>9.9</v>
      </c>
      <c r="G48" s="141">
        <v>9288.6</v>
      </c>
      <c r="H48" s="137">
        <v>6.5</v>
      </c>
    </row>
    <row r="49" spans="1:8" ht="12">
      <c r="A49" s="133">
        <v>1982</v>
      </c>
      <c r="B49" s="137">
        <v>107.8</v>
      </c>
      <c r="C49" s="141">
        <v>6867.7</v>
      </c>
      <c r="D49" s="137">
        <v>48.6</v>
      </c>
      <c r="E49" s="137">
        <v>111.3</v>
      </c>
      <c r="F49" s="137" t="s">
        <v>5</v>
      </c>
      <c r="G49" s="141">
        <v>9619.3</v>
      </c>
      <c r="H49" s="137">
        <v>7</v>
      </c>
    </row>
    <row r="50" spans="1:8" ht="12">
      <c r="A50" s="133">
        <v>1983</v>
      </c>
      <c r="B50" s="137">
        <v>115.2</v>
      </c>
      <c r="C50" s="141">
        <v>7428.9</v>
      </c>
      <c r="D50" s="137">
        <v>49.5</v>
      </c>
      <c r="E50" s="137">
        <v>114.9</v>
      </c>
      <c r="F50" s="137">
        <v>9.6</v>
      </c>
      <c r="G50" s="141">
        <v>10246.3</v>
      </c>
      <c r="H50" s="137">
        <v>7.1</v>
      </c>
    </row>
    <row r="51" spans="1:8" ht="12">
      <c r="A51" s="133">
        <v>1984</v>
      </c>
      <c r="B51" s="137">
        <v>126.1</v>
      </c>
      <c r="C51" s="141">
        <v>7982.3</v>
      </c>
      <c r="D51" s="137">
        <v>50.7</v>
      </c>
      <c r="E51" s="137">
        <v>121.5</v>
      </c>
      <c r="F51" s="137" t="s">
        <v>5</v>
      </c>
      <c r="G51" s="141">
        <v>11158.2</v>
      </c>
      <c r="H51" s="137">
        <v>7.7</v>
      </c>
    </row>
    <row r="52" spans="1:8" ht="12">
      <c r="A52" s="133">
        <v>1985</v>
      </c>
      <c r="B52" s="137">
        <v>136.8</v>
      </c>
      <c r="C52" s="141">
        <v>8857.7</v>
      </c>
      <c r="D52" s="137">
        <v>55.8</v>
      </c>
      <c r="E52" s="137">
        <v>126.4</v>
      </c>
      <c r="F52" s="137">
        <v>10.4</v>
      </c>
      <c r="G52" s="141">
        <v>12765.8</v>
      </c>
      <c r="H52" s="137">
        <v>8.4</v>
      </c>
    </row>
    <row r="53" spans="1:8" ht="12">
      <c r="A53" s="133">
        <v>1986</v>
      </c>
      <c r="B53" s="137">
        <v>139.7</v>
      </c>
      <c r="C53" s="141">
        <v>9008.6</v>
      </c>
      <c r="D53" s="137">
        <v>57.4</v>
      </c>
      <c r="E53" s="137">
        <v>128.3</v>
      </c>
      <c r="F53" s="137">
        <v>10.9</v>
      </c>
      <c r="G53" s="141">
        <v>13208.3</v>
      </c>
      <c r="H53" s="137">
        <v>8.8</v>
      </c>
    </row>
    <row r="54" spans="1:8" ht="12">
      <c r="A54" s="133">
        <v>1987</v>
      </c>
      <c r="B54" s="137">
        <v>142.3</v>
      </c>
      <c r="C54" s="141">
        <v>9629.5</v>
      </c>
      <c r="D54" s="137">
        <v>61.4</v>
      </c>
      <c r="E54" s="137">
        <v>133.5</v>
      </c>
      <c r="F54" s="137">
        <v>11.1</v>
      </c>
      <c r="G54" s="141">
        <v>14287.6</v>
      </c>
      <c r="H54" s="137">
        <v>8.9</v>
      </c>
    </row>
    <row r="55" spans="1:8" ht="12">
      <c r="A55" s="133">
        <v>1988</v>
      </c>
      <c r="B55" s="137">
        <v>145.6</v>
      </c>
      <c r="C55" s="141">
        <v>10367.4</v>
      </c>
      <c r="D55" s="137">
        <v>63.4</v>
      </c>
      <c r="E55" s="137">
        <v>139.4</v>
      </c>
      <c r="F55" s="137">
        <v>11.4</v>
      </c>
      <c r="G55" s="141">
        <v>15193.5</v>
      </c>
      <c r="H55" s="137">
        <v>9</v>
      </c>
    </row>
    <row r="56" spans="1:8" ht="12">
      <c r="A56" s="133">
        <v>1989</v>
      </c>
      <c r="B56" s="137">
        <v>148</v>
      </c>
      <c r="C56" s="141">
        <v>11331.2</v>
      </c>
      <c r="D56" s="137">
        <v>65.9</v>
      </c>
      <c r="E56" s="137">
        <v>148.2</v>
      </c>
      <c r="F56" s="137">
        <v>11.8</v>
      </c>
      <c r="G56" s="141">
        <v>15929.9</v>
      </c>
      <c r="H56" s="137">
        <v>9.2</v>
      </c>
    </row>
    <row r="57" spans="1:8" ht="12">
      <c r="A57" s="133">
        <v>1990</v>
      </c>
      <c r="B57" s="137">
        <v>152</v>
      </c>
      <c r="C57" s="141">
        <v>12277.5</v>
      </c>
      <c r="D57" s="137">
        <v>66.7</v>
      </c>
      <c r="E57" s="137">
        <v>157.2</v>
      </c>
      <c r="F57" s="137">
        <v>12</v>
      </c>
      <c r="G57" s="141">
        <v>17001.2</v>
      </c>
      <c r="H57" s="137">
        <v>9.8</v>
      </c>
    </row>
    <row r="58" spans="1:8" ht="12">
      <c r="A58" s="133">
        <v>1991</v>
      </c>
      <c r="B58" s="137">
        <v>154.7</v>
      </c>
      <c r="C58" s="141">
        <v>12587.5</v>
      </c>
      <c r="D58" s="137">
        <v>71.2</v>
      </c>
      <c r="E58" s="137">
        <v>157.9</v>
      </c>
      <c r="F58" s="137">
        <v>11.4</v>
      </c>
      <c r="G58" s="141">
        <v>16395.8</v>
      </c>
      <c r="H58" s="137">
        <v>9.9</v>
      </c>
    </row>
    <row r="59" spans="1:8" ht="12">
      <c r="A59" s="133">
        <v>1992</v>
      </c>
      <c r="B59" s="137">
        <v>154.6</v>
      </c>
      <c r="C59" s="141">
        <v>12446.7</v>
      </c>
      <c r="D59" s="137">
        <v>68.9</v>
      </c>
      <c r="E59" s="137">
        <v>160.4</v>
      </c>
      <c r="F59" s="137">
        <v>11.4</v>
      </c>
      <c r="G59" s="141">
        <v>15933</v>
      </c>
      <c r="H59" s="137">
        <v>10.2</v>
      </c>
    </row>
    <row r="60" spans="1:8" ht="12">
      <c r="A60" s="133">
        <v>1993</v>
      </c>
      <c r="B60" s="137">
        <v>150.9</v>
      </c>
      <c r="C60" s="141">
        <v>12119.5</v>
      </c>
      <c r="D60" s="137">
        <v>66.6</v>
      </c>
      <c r="E60" s="137">
        <v>160.6</v>
      </c>
      <c r="F60" s="137">
        <v>11.8</v>
      </c>
      <c r="G60" s="141">
        <v>14970.3</v>
      </c>
      <c r="H60" s="137">
        <v>10.8</v>
      </c>
    </row>
    <row r="61" spans="1:8" ht="12">
      <c r="A61" s="133">
        <v>1994</v>
      </c>
      <c r="B61" s="137">
        <v>150.4</v>
      </c>
      <c r="C61" s="141">
        <v>11994.4</v>
      </c>
      <c r="D61" s="137">
        <v>65.6</v>
      </c>
      <c r="E61" s="137">
        <v>159.6</v>
      </c>
      <c r="F61" s="137">
        <v>12</v>
      </c>
      <c r="G61" s="141">
        <v>14286</v>
      </c>
      <c r="H61" s="137">
        <v>11.3</v>
      </c>
    </row>
    <row r="62" spans="1:8" ht="12">
      <c r="A62" s="133">
        <v>1995</v>
      </c>
      <c r="B62" s="137">
        <v>159.5</v>
      </c>
      <c r="C62" s="141">
        <v>12780.6</v>
      </c>
      <c r="D62" s="137">
        <v>66.1</v>
      </c>
      <c r="E62" s="137">
        <v>160.4</v>
      </c>
      <c r="F62" s="137">
        <v>11.8</v>
      </c>
      <c r="G62" s="141">
        <v>13969.1</v>
      </c>
      <c r="H62" s="137">
        <v>11.4</v>
      </c>
    </row>
    <row r="63" spans="1:8" ht="12">
      <c r="A63" s="133">
        <v>1996</v>
      </c>
      <c r="B63" s="137">
        <v>168</v>
      </c>
      <c r="C63" s="141">
        <v>13594.7</v>
      </c>
      <c r="D63" s="137">
        <v>66.5</v>
      </c>
      <c r="E63" s="137">
        <v>161.5</v>
      </c>
      <c r="F63" s="137">
        <v>11.7</v>
      </c>
      <c r="G63" s="141">
        <v>14269.8</v>
      </c>
      <c r="H63" s="137">
        <v>11.6</v>
      </c>
    </row>
    <row r="64" spans="1:8" ht="12">
      <c r="A64" s="133">
        <v>1997</v>
      </c>
      <c r="B64" s="137">
        <v>177.2</v>
      </c>
      <c r="C64" s="141">
        <v>14217.6</v>
      </c>
      <c r="D64" s="137">
        <v>68.5</v>
      </c>
      <c r="E64" s="137">
        <v>159</v>
      </c>
      <c r="F64" s="137">
        <v>11.6</v>
      </c>
      <c r="G64" s="141">
        <v>15354.9</v>
      </c>
      <c r="H64" s="137">
        <v>12.1</v>
      </c>
    </row>
    <row r="65" spans="1:8" ht="12.75" thickBot="1">
      <c r="A65" s="142">
        <v>1998</v>
      </c>
      <c r="B65" s="143">
        <v>188.7</v>
      </c>
      <c r="C65" s="144" t="s">
        <v>5</v>
      </c>
      <c r="D65" s="143">
        <v>70.8</v>
      </c>
      <c r="E65" s="143" t="s">
        <v>5</v>
      </c>
      <c r="F65" s="143" t="s">
        <v>5</v>
      </c>
      <c r="G65" s="144">
        <v>15912.5</v>
      </c>
      <c r="H65" s="143">
        <v>12.5</v>
      </c>
    </row>
  </sheetData>
  <mergeCells count="3">
    <mergeCell ref="B8:H8"/>
    <mergeCell ref="B27:H27"/>
    <mergeCell ref="B47:H47"/>
  </mergeCells>
  <printOptions/>
  <pageMargins left="0.75" right="0.75" top="0.57" bottom="0.67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>
    <row r="1" ht="12.75">
      <c r="A1" t="s">
        <v>123</v>
      </c>
    </row>
    <row r="2" ht="13.5" thickBot="1"/>
    <row r="3" spans="1:2" ht="12.75">
      <c r="A3" s="9" t="s">
        <v>124</v>
      </c>
      <c r="B3" s="9"/>
    </row>
    <row r="4" spans="1:2" ht="12.75">
      <c r="A4" s="6" t="s">
        <v>125</v>
      </c>
      <c r="B4" s="6">
        <v>0.916206225412611</v>
      </c>
    </row>
    <row r="5" spans="1:2" ht="12.75">
      <c r="A5" s="6" t="s">
        <v>126</v>
      </c>
      <c r="B5" s="6">
        <v>0.8394338474848242</v>
      </c>
    </row>
    <row r="6" spans="1:2" ht="12.75">
      <c r="A6" s="6" t="s">
        <v>127</v>
      </c>
      <c r="B6" s="6">
        <v>0.8309829973524465</v>
      </c>
    </row>
    <row r="7" spans="1:2" ht="12.75">
      <c r="A7" s="6" t="s">
        <v>128</v>
      </c>
      <c r="B7" s="6">
        <v>22.795780392369142</v>
      </c>
    </row>
    <row r="8" spans="1:2" ht="13.5" thickBot="1">
      <c r="A8" s="7" t="s">
        <v>129</v>
      </c>
      <c r="B8" s="7">
        <v>21</v>
      </c>
    </row>
    <row r="10" ht="13.5" thickBot="1">
      <c r="A10" t="s">
        <v>130</v>
      </c>
    </row>
    <row r="11" spans="1:6" ht="12.75">
      <c r="A11" s="8"/>
      <c r="B11" s="8" t="s">
        <v>134</v>
      </c>
      <c r="C11" s="8" t="s">
        <v>135</v>
      </c>
      <c r="D11" s="8" t="s">
        <v>136</v>
      </c>
      <c r="E11" s="8" t="s">
        <v>137</v>
      </c>
      <c r="F11" s="8" t="s">
        <v>138</v>
      </c>
    </row>
    <row r="12" spans="1:6" ht="12.75">
      <c r="A12" s="6" t="s">
        <v>131</v>
      </c>
      <c r="B12" s="6">
        <v>1</v>
      </c>
      <c r="C12" s="6">
        <v>51617.26695832613</v>
      </c>
      <c r="D12" s="6">
        <v>51617.26695832613</v>
      </c>
      <c r="E12" s="6">
        <v>99.33129026495318</v>
      </c>
      <c r="F12" s="6">
        <v>5.5551182708065905E-09</v>
      </c>
    </row>
    <row r="13" spans="1:6" ht="12.75">
      <c r="A13" s="6" t="s">
        <v>132</v>
      </c>
      <c r="B13" s="6">
        <v>19</v>
      </c>
      <c r="C13" s="6">
        <v>9873.304470245308</v>
      </c>
      <c r="D13" s="6">
        <v>519.6476036971214</v>
      </c>
      <c r="E13" s="6"/>
      <c r="F13" s="6"/>
    </row>
    <row r="14" spans="1:6" ht="13.5" thickBot="1">
      <c r="A14" s="7" t="s">
        <v>121</v>
      </c>
      <c r="B14" s="7">
        <v>20</v>
      </c>
      <c r="C14" s="7">
        <v>61490.571428571435</v>
      </c>
      <c r="D14" s="7"/>
      <c r="E14" s="7"/>
      <c r="F14" s="7"/>
    </row>
    <row r="15" ht="13.5" thickBot="1"/>
    <row r="16" spans="1:9" ht="12.75">
      <c r="A16" s="8"/>
      <c r="B16" s="8" t="s">
        <v>139</v>
      </c>
      <c r="C16" s="8" t="s">
        <v>128</v>
      </c>
      <c r="D16" s="8" t="s">
        <v>140</v>
      </c>
      <c r="E16" s="8" t="s">
        <v>141</v>
      </c>
      <c r="F16" s="8" t="s">
        <v>142</v>
      </c>
      <c r="G16" s="8" t="s">
        <v>143</v>
      </c>
      <c r="H16" s="8" t="s">
        <v>144</v>
      </c>
      <c r="I16" s="8" t="s">
        <v>145</v>
      </c>
    </row>
    <row r="17" spans="1:9" ht="12.75">
      <c r="A17" s="6" t="s">
        <v>133</v>
      </c>
      <c r="B17" s="6">
        <v>-41.8192437762553</v>
      </c>
      <c r="C17" s="6">
        <v>17.736517894538697</v>
      </c>
      <c r="D17" s="6">
        <v>-2.357804616718594</v>
      </c>
      <c r="E17" s="6">
        <v>0.029256094040698972</v>
      </c>
      <c r="F17" s="6">
        <v>-78.94221390423189</v>
      </c>
      <c r="G17" s="6">
        <v>-4.696273648278698</v>
      </c>
      <c r="H17" s="6">
        <v>-78.94221390423189</v>
      </c>
      <c r="I17" s="6">
        <v>-4.696273648278698</v>
      </c>
    </row>
    <row r="18" spans="1:9" ht="39" thickBot="1">
      <c r="A18" s="10" t="s">
        <v>152</v>
      </c>
      <c r="B18" s="7">
        <v>21.82735363647221</v>
      </c>
      <c r="C18" s="7">
        <v>2.1900702529886353</v>
      </c>
      <c r="D18" s="7">
        <v>9.966508428981195</v>
      </c>
      <c r="E18" s="7">
        <v>5.555118270806551E-09</v>
      </c>
      <c r="F18" s="7">
        <v>17.24348249201825</v>
      </c>
      <c r="G18" s="7">
        <v>26.411224780926172</v>
      </c>
      <c r="H18" s="7">
        <v>17.24348249201825</v>
      </c>
      <c r="I18" s="7">
        <v>26.411224780926172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130"/>
  <sheetViews>
    <sheetView showGridLines="0" tabSelected="1" workbookViewId="0" topLeftCell="A1">
      <selection activeCell="A2" sqref="A2"/>
    </sheetView>
  </sheetViews>
  <sheetFormatPr defaultColWidth="144.7109375" defaultRowHeight="12" customHeight="1"/>
  <cols>
    <col min="1" max="1" width="26.28125" style="31" customWidth="1"/>
    <col min="2" max="2" width="9.8515625" style="128" customWidth="1"/>
    <col min="3" max="13" width="9.8515625" style="33" customWidth="1"/>
    <col min="14" max="36" width="9.8515625" style="31" customWidth="1"/>
    <col min="37" max="46" width="9.8515625" style="33" customWidth="1"/>
    <col min="47" max="16384" width="144.7109375" style="33" customWidth="1"/>
  </cols>
  <sheetData>
    <row r="1" spans="1:2" ht="12" customHeight="1">
      <c r="A1" s="31" t="s">
        <v>31</v>
      </c>
      <c r="B1" s="32"/>
    </row>
    <row r="2" spans="1:2" ht="12" customHeight="1">
      <c r="A2" s="31" t="s">
        <v>32</v>
      </c>
      <c r="B2" s="32"/>
    </row>
    <row r="3" ht="12" customHeight="1">
      <c r="B3" s="32"/>
    </row>
    <row r="4" spans="1:18" s="36" customFormat="1" ht="12" customHeight="1">
      <c r="A4" s="34" t="s">
        <v>33</v>
      </c>
      <c r="B4" s="35"/>
      <c r="C4" s="35"/>
      <c r="D4" s="35"/>
      <c r="E4" s="35"/>
      <c r="F4" s="35"/>
      <c r="G4" s="35"/>
      <c r="H4" s="34" t="s">
        <v>34</v>
      </c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42" customFormat="1" ht="12" customHeight="1">
      <c r="A5" s="37"/>
      <c r="B5" s="150" t="s">
        <v>35</v>
      </c>
      <c r="C5" s="150"/>
      <c r="D5" s="150"/>
      <c r="E5" s="150"/>
      <c r="F5" s="150"/>
      <c r="G5" s="38" t="s">
        <v>36</v>
      </c>
      <c r="H5" s="39"/>
      <c r="I5" s="39" t="s">
        <v>35</v>
      </c>
      <c r="J5" s="39"/>
      <c r="K5" s="39"/>
      <c r="L5" s="40"/>
      <c r="M5" s="40"/>
      <c r="N5" s="40"/>
      <c r="O5" s="40"/>
      <c r="P5" s="40"/>
      <c r="Q5" s="40"/>
      <c r="R5" s="41" t="s">
        <v>36</v>
      </c>
    </row>
    <row r="6" spans="1:46" s="50" customFormat="1" ht="12" customHeight="1">
      <c r="A6" s="43" t="s">
        <v>37</v>
      </c>
      <c r="B6" s="44">
        <v>1955</v>
      </c>
      <c r="C6" s="43">
        <v>1956</v>
      </c>
      <c r="D6" s="43">
        <v>1957</v>
      </c>
      <c r="E6" s="43">
        <v>1958</v>
      </c>
      <c r="F6" s="43">
        <v>1959</v>
      </c>
      <c r="G6" s="45">
        <v>1960</v>
      </c>
      <c r="H6" s="43">
        <v>1961</v>
      </c>
      <c r="I6" s="43">
        <v>1962</v>
      </c>
      <c r="J6" s="43">
        <v>1963</v>
      </c>
      <c r="K6" s="43">
        <v>1964</v>
      </c>
      <c r="L6" s="43">
        <v>1965</v>
      </c>
      <c r="M6" s="45">
        <v>1966</v>
      </c>
      <c r="N6" s="43">
        <v>1967</v>
      </c>
      <c r="O6" s="43">
        <v>1968</v>
      </c>
      <c r="P6" s="43">
        <v>1969</v>
      </c>
      <c r="Q6" s="43">
        <v>1970</v>
      </c>
      <c r="R6" s="43">
        <v>1971</v>
      </c>
      <c r="S6" s="45">
        <v>1972</v>
      </c>
      <c r="T6" s="43">
        <v>1973</v>
      </c>
      <c r="U6" s="43">
        <v>1974</v>
      </c>
      <c r="V6" s="43">
        <v>1975</v>
      </c>
      <c r="W6" s="43">
        <v>1976</v>
      </c>
      <c r="X6" s="45">
        <v>1977</v>
      </c>
      <c r="Y6" s="46" t="s">
        <v>38</v>
      </c>
      <c r="Z6" s="46" t="s">
        <v>39</v>
      </c>
      <c r="AA6" s="46" t="s">
        <v>40</v>
      </c>
      <c r="AB6" s="46" t="s">
        <v>41</v>
      </c>
      <c r="AC6" s="46" t="s">
        <v>42</v>
      </c>
      <c r="AD6" s="46" t="s">
        <v>43</v>
      </c>
      <c r="AE6" s="46">
        <v>1984</v>
      </c>
      <c r="AF6" s="46">
        <v>1985</v>
      </c>
      <c r="AG6" s="46">
        <v>1986</v>
      </c>
      <c r="AH6" s="46">
        <v>1987</v>
      </c>
      <c r="AI6" s="46">
        <v>1988</v>
      </c>
      <c r="AJ6" s="46">
        <v>1989</v>
      </c>
      <c r="AK6" s="47">
        <v>1990</v>
      </c>
      <c r="AL6" s="47">
        <v>1991</v>
      </c>
      <c r="AM6" s="47">
        <v>1992</v>
      </c>
      <c r="AN6" s="47">
        <v>1993</v>
      </c>
      <c r="AO6" s="47">
        <v>1994</v>
      </c>
      <c r="AP6" s="47">
        <v>1995</v>
      </c>
      <c r="AQ6" s="47">
        <v>1996</v>
      </c>
      <c r="AR6" s="47">
        <v>1997</v>
      </c>
      <c r="AS6" s="48" t="s">
        <v>44</v>
      </c>
      <c r="AT6" s="49" t="s">
        <v>45</v>
      </c>
    </row>
    <row r="7" spans="1:49" s="42" customFormat="1" ht="12" customHeight="1">
      <c r="A7" s="51"/>
      <c r="B7" s="52"/>
      <c r="C7" s="53"/>
      <c r="D7" s="53"/>
      <c r="E7" s="53"/>
      <c r="F7" s="53"/>
      <c r="G7" s="53"/>
      <c r="H7" s="54"/>
      <c r="I7" s="53"/>
      <c r="J7" s="53"/>
      <c r="K7" s="53"/>
      <c r="L7" s="53"/>
      <c r="M7" s="53"/>
      <c r="N7" s="55"/>
      <c r="O7" s="56"/>
      <c r="P7" s="56"/>
      <c r="Q7" s="56"/>
      <c r="R7" s="56"/>
      <c r="S7" s="56"/>
      <c r="T7" s="55"/>
      <c r="U7" s="56"/>
      <c r="V7" s="56"/>
      <c r="W7" s="56"/>
      <c r="X7" s="56"/>
      <c r="Y7" s="54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8"/>
      <c r="AV7" s="58"/>
      <c r="AW7" s="58"/>
    </row>
    <row r="8" spans="1:49" s="42" customFormat="1" ht="12" customHeight="1">
      <c r="A8" s="59" t="s">
        <v>46</v>
      </c>
      <c r="B8" s="60">
        <v>2533</v>
      </c>
      <c r="C8" s="61">
        <v>2988</v>
      </c>
      <c r="D8" s="61">
        <v>3932</v>
      </c>
      <c r="E8" s="61">
        <v>4570</v>
      </c>
      <c r="F8" s="61">
        <v>6694</v>
      </c>
      <c r="G8" s="61">
        <v>7522</v>
      </c>
      <c r="H8" s="62">
        <v>9059</v>
      </c>
      <c r="I8" s="61">
        <v>10290</v>
      </c>
      <c r="J8" s="61">
        <v>12495</v>
      </c>
      <c r="K8" s="61">
        <v>14225</v>
      </c>
      <c r="L8" s="61">
        <v>14614</v>
      </c>
      <c r="M8" s="61">
        <v>15320</v>
      </c>
      <c r="N8" s="62">
        <v>16529</v>
      </c>
      <c r="O8" s="61">
        <v>15921</v>
      </c>
      <c r="P8" s="61">
        <v>15641</v>
      </c>
      <c r="Q8" s="61">
        <v>15339</v>
      </c>
      <c r="R8" s="61">
        <v>15543</v>
      </c>
      <c r="S8" s="61">
        <v>16496</v>
      </c>
      <c r="T8" s="62">
        <v>16800</v>
      </c>
      <c r="U8" s="61">
        <v>17410</v>
      </c>
      <c r="V8" s="61">
        <v>19039</v>
      </c>
      <c r="W8" s="61">
        <v>20780</v>
      </c>
      <c r="X8" s="61">
        <v>23450</v>
      </c>
      <c r="Y8" s="62">
        <v>25976</v>
      </c>
      <c r="Z8" s="61">
        <v>28208</v>
      </c>
      <c r="AA8" s="61">
        <v>29739</v>
      </c>
      <c r="AB8" s="61">
        <v>33735</v>
      </c>
      <c r="AC8" s="61">
        <v>36115</v>
      </c>
      <c r="AD8" s="61">
        <v>38768</v>
      </c>
      <c r="AE8" s="62">
        <v>44214</v>
      </c>
      <c r="AF8" s="61">
        <v>49887</v>
      </c>
      <c r="AG8" s="61">
        <v>53249</v>
      </c>
      <c r="AH8" s="61">
        <v>57069</v>
      </c>
      <c r="AI8" s="61">
        <v>59106</v>
      </c>
      <c r="AJ8" s="61">
        <v>62115</v>
      </c>
      <c r="AK8" s="63">
        <v>63781</v>
      </c>
      <c r="AL8" s="64">
        <v>65898</v>
      </c>
      <c r="AM8" s="64">
        <v>68397.6</v>
      </c>
      <c r="AN8" s="64">
        <v>69884.15800000001</v>
      </c>
      <c r="AO8" s="64">
        <v>68330.683</v>
      </c>
      <c r="AP8" s="64">
        <v>68791.21910516771</v>
      </c>
      <c r="AQ8" s="64">
        <v>69049.3268682644</v>
      </c>
      <c r="AR8" s="64">
        <v>71653.28158030023</v>
      </c>
      <c r="AS8" s="64">
        <v>73638.75600000001</v>
      </c>
      <c r="AT8" s="64">
        <v>75228.72</v>
      </c>
      <c r="AU8" s="65"/>
      <c r="AV8" s="65"/>
      <c r="AW8" s="65"/>
    </row>
    <row r="9" spans="1:46" s="42" customFormat="1" ht="12" customHeight="1">
      <c r="A9" s="66"/>
      <c r="B9" s="67"/>
      <c r="C9" s="56"/>
      <c r="D9" s="56"/>
      <c r="E9" s="56"/>
      <c r="F9" s="56"/>
      <c r="G9" s="56"/>
      <c r="H9" s="55"/>
      <c r="I9" s="56"/>
      <c r="J9" s="56"/>
      <c r="K9" s="56"/>
      <c r="L9" s="56"/>
      <c r="M9" s="56"/>
      <c r="N9" s="55"/>
      <c r="O9" s="56"/>
      <c r="P9" s="56"/>
      <c r="Q9" s="56"/>
      <c r="R9" s="56"/>
      <c r="S9" s="56"/>
      <c r="T9" s="55"/>
      <c r="U9" s="56"/>
      <c r="V9" s="56"/>
      <c r="W9" s="56"/>
      <c r="X9" s="56"/>
      <c r="Y9" s="54"/>
      <c r="Z9" s="53"/>
      <c r="AA9" s="53"/>
      <c r="AB9" s="53"/>
      <c r="AC9" s="53"/>
      <c r="AD9" s="53"/>
      <c r="AE9" s="54"/>
      <c r="AF9" s="53"/>
      <c r="AG9" s="53"/>
      <c r="AH9" s="53"/>
      <c r="AI9" s="53"/>
      <c r="AJ9" s="53"/>
      <c r="AK9" s="68"/>
      <c r="AL9" s="69"/>
      <c r="AM9" s="69"/>
      <c r="AN9" s="69"/>
      <c r="AO9" s="69"/>
      <c r="AP9" s="69"/>
      <c r="AQ9" s="69"/>
      <c r="AR9" s="69"/>
      <c r="AS9" s="69"/>
      <c r="AT9" s="70"/>
    </row>
    <row r="10" spans="1:46" s="42" customFormat="1" ht="12" customHeight="1">
      <c r="A10" s="59" t="s">
        <v>47</v>
      </c>
      <c r="B10" s="60">
        <v>2151</v>
      </c>
      <c r="C10" s="61">
        <v>2535</v>
      </c>
      <c r="D10" s="61">
        <v>3327</v>
      </c>
      <c r="E10" s="61">
        <v>3801</v>
      </c>
      <c r="F10" s="61">
        <v>5556</v>
      </c>
      <c r="G10" s="61">
        <v>6107</v>
      </c>
      <c r="H10" s="62">
        <v>7005</v>
      </c>
      <c r="I10" s="61">
        <v>7238</v>
      </c>
      <c r="J10" s="61">
        <v>7764</v>
      </c>
      <c r="K10" s="61">
        <v>7829</v>
      </c>
      <c r="L10" s="61">
        <v>7342</v>
      </c>
      <c r="M10" s="61">
        <v>7536</v>
      </c>
      <c r="N10" s="62">
        <v>8566</v>
      </c>
      <c r="O10" s="61">
        <v>8275</v>
      </c>
      <c r="P10" s="61">
        <v>8356</v>
      </c>
      <c r="Q10" s="61">
        <v>7981</v>
      </c>
      <c r="R10" s="61">
        <v>8110</v>
      </c>
      <c r="S10" s="61">
        <v>8902</v>
      </c>
      <c r="T10" s="62">
        <v>9002</v>
      </c>
      <c r="U10" s="61">
        <v>9016</v>
      </c>
      <c r="V10" s="61">
        <v>9679</v>
      </c>
      <c r="W10" s="61">
        <v>10430</v>
      </c>
      <c r="X10" s="61">
        <v>11864</v>
      </c>
      <c r="Y10" s="62">
        <v>12899</v>
      </c>
      <c r="Z10" s="61">
        <v>13791</v>
      </c>
      <c r="AA10" s="61">
        <v>14946</v>
      </c>
      <c r="AB10" s="61">
        <v>18413</v>
      </c>
      <c r="AC10" s="61">
        <v>22070</v>
      </c>
      <c r="AD10" s="61">
        <v>24936</v>
      </c>
      <c r="AE10" s="62">
        <v>29287</v>
      </c>
      <c r="AF10" s="61">
        <v>33698</v>
      </c>
      <c r="AG10" s="61">
        <v>36926</v>
      </c>
      <c r="AH10" s="61">
        <v>39152</v>
      </c>
      <c r="AI10" s="61">
        <v>40099</v>
      </c>
      <c r="AJ10" s="61">
        <v>40665</v>
      </c>
      <c r="AK10" s="63">
        <v>39925</v>
      </c>
      <c r="AL10" s="64">
        <v>39328</v>
      </c>
      <c r="AM10" s="64">
        <v>40060.6</v>
      </c>
      <c r="AN10" s="64">
        <v>41248.99</v>
      </c>
      <c r="AO10" s="64">
        <v>37764.219</v>
      </c>
      <c r="AP10" s="64">
        <v>37203.7855</v>
      </c>
      <c r="AQ10" s="64">
        <v>37801.445610413604</v>
      </c>
      <c r="AR10" s="64">
        <v>39591.467</v>
      </c>
      <c r="AS10" s="64">
        <v>39870.942</v>
      </c>
      <c r="AT10" s="64">
        <v>39698.863</v>
      </c>
    </row>
    <row r="11" spans="1:49" s="42" customFormat="1" ht="12" customHeight="1">
      <c r="A11" s="59" t="s">
        <v>48</v>
      </c>
      <c r="B11" s="60">
        <v>67</v>
      </c>
      <c r="C11" s="61">
        <v>83</v>
      </c>
      <c r="D11" s="61">
        <v>140</v>
      </c>
      <c r="E11" s="61">
        <v>177</v>
      </c>
      <c r="F11" s="61">
        <v>233</v>
      </c>
      <c r="G11" s="61">
        <v>305</v>
      </c>
      <c r="H11" s="62">
        <v>405</v>
      </c>
      <c r="I11" s="61">
        <v>551</v>
      </c>
      <c r="J11" s="61">
        <v>626</v>
      </c>
      <c r="K11" s="61">
        <v>728</v>
      </c>
      <c r="L11" s="61">
        <v>792</v>
      </c>
      <c r="M11" s="61">
        <v>900</v>
      </c>
      <c r="N11" s="62">
        <v>915</v>
      </c>
      <c r="O11" s="61">
        <v>1021</v>
      </c>
      <c r="P11" s="61">
        <v>1088</v>
      </c>
      <c r="Q11" s="61">
        <v>1084</v>
      </c>
      <c r="R11" s="61">
        <v>1288</v>
      </c>
      <c r="S11" s="61">
        <v>1547</v>
      </c>
      <c r="T11" s="62">
        <v>1585</v>
      </c>
      <c r="U11" s="61">
        <v>2069</v>
      </c>
      <c r="V11" s="61">
        <v>2170</v>
      </c>
      <c r="W11" s="61">
        <v>2351</v>
      </c>
      <c r="X11" s="61">
        <v>2629</v>
      </c>
      <c r="Y11" s="62">
        <v>2968</v>
      </c>
      <c r="Z11" s="61">
        <v>3401</v>
      </c>
      <c r="AA11" s="61">
        <v>3694</v>
      </c>
      <c r="AB11" s="61">
        <v>3871</v>
      </c>
      <c r="AC11" s="61">
        <v>3869</v>
      </c>
      <c r="AD11" s="61">
        <v>4298</v>
      </c>
      <c r="AE11" s="62">
        <v>4779</v>
      </c>
      <c r="AF11" s="61">
        <v>5418</v>
      </c>
      <c r="AG11" s="61">
        <v>5565</v>
      </c>
      <c r="AH11" s="61">
        <v>6556</v>
      </c>
      <c r="AI11" s="61">
        <v>7076</v>
      </c>
      <c r="AJ11" s="61">
        <v>7773</v>
      </c>
      <c r="AK11" s="63">
        <v>8308</v>
      </c>
      <c r="AL11" s="64">
        <v>9226</v>
      </c>
      <c r="AM11" s="64">
        <v>10055</v>
      </c>
      <c r="AN11" s="64">
        <v>10279.797</v>
      </c>
      <c r="AO11" s="64">
        <v>10992.972</v>
      </c>
      <c r="AP11" s="64">
        <v>11407.326000000001</v>
      </c>
      <c r="AQ11" s="64">
        <v>11867.368</v>
      </c>
      <c r="AR11" s="64">
        <v>12670.398000000001</v>
      </c>
      <c r="AS11" s="64">
        <v>13556.889000000001</v>
      </c>
      <c r="AT11" s="64">
        <v>14622.002</v>
      </c>
      <c r="AU11" s="71"/>
      <c r="AV11" s="71"/>
      <c r="AW11" s="71"/>
    </row>
    <row r="12" spans="1:49" s="42" customFormat="1" ht="12" customHeight="1">
      <c r="A12" s="59" t="s">
        <v>49</v>
      </c>
      <c r="B12" s="60"/>
      <c r="C12" s="61"/>
      <c r="D12" s="61"/>
      <c r="E12" s="61"/>
      <c r="F12" s="61"/>
      <c r="G12" s="61"/>
      <c r="H12" s="62">
        <v>777</v>
      </c>
      <c r="I12" s="61">
        <v>1413</v>
      </c>
      <c r="J12" s="61">
        <v>2812</v>
      </c>
      <c r="K12" s="61">
        <v>4241</v>
      </c>
      <c r="L12" s="61">
        <v>4887</v>
      </c>
      <c r="M12" s="61">
        <v>4976</v>
      </c>
      <c r="N12" s="62">
        <v>4778</v>
      </c>
      <c r="O12" s="61">
        <v>4304</v>
      </c>
      <c r="P12" s="61">
        <v>3799</v>
      </c>
      <c r="Q12" s="61">
        <v>3606</v>
      </c>
      <c r="R12" s="61">
        <v>3048</v>
      </c>
      <c r="S12" s="61">
        <v>2932</v>
      </c>
      <c r="T12" s="62">
        <v>2824</v>
      </c>
      <c r="U12" s="61">
        <v>2702</v>
      </c>
      <c r="V12" s="61">
        <v>2764</v>
      </c>
      <c r="W12" s="61">
        <v>3130</v>
      </c>
      <c r="X12" s="61">
        <v>2832</v>
      </c>
      <c r="Y12" s="62">
        <v>2939</v>
      </c>
      <c r="Z12" s="61">
        <v>3136</v>
      </c>
      <c r="AA12" s="61">
        <v>2738</v>
      </c>
      <c r="AB12" s="61">
        <v>3111</v>
      </c>
      <c r="AC12" s="61">
        <v>2584</v>
      </c>
      <c r="AD12" s="61">
        <v>2134</v>
      </c>
      <c r="AE12" s="62">
        <v>2300</v>
      </c>
      <c r="AF12" s="61">
        <v>2725</v>
      </c>
      <c r="AG12" s="61">
        <v>2894</v>
      </c>
      <c r="AH12" s="61">
        <v>3398</v>
      </c>
      <c r="AI12" s="61">
        <v>3683</v>
      </c>
      <c r="AJ12" s="61">
        <v>4555</v>
      </c>
      <c r="AK12" s="63">
        <v>5765</v>
      </c>
      <c r="AL12" s="64">
        <v>6510.5</v>
      </c>
      <c r="AM12" s="64">
        <v>6744</v>
      </c>
      <c r="AN12" s="64">
        <v>6987.976</v>
      </c>
      <c r="AO12" s="64">
        <v>7414.199</v>
      </c>
      <c r="AP12" s="64">
        <v>7916.081999999999</v>
      </c>
      <c r="AQ12" s="64">
        <v>7843.796</v>
      </c>
      <c r="AR12" s="64">
        <v>7844.128000000001</v>
      </c>
      <c r="AS12" s="64">
        <v>8265.199</v>
      </c>
      <c r="AT12" s="64">
        <v>8037.13</v>
      </c>
      <c r="AU12" s="65"/>
      <c r="AV12" s="65"/>
      <c r="AW12" s="65"/>
    </row>
    <row r="13" spans="1:49" s="42" customFormat="1" ht="12" customHeight="1">
      <c r="A13" s="59" t="s">
        <v>50</v>
      </c>
      <c r="B13" s="60"/>
      <c r="C13" s="61"/>
      <c r="D13" s="61"/>
      <c r="E13" s="61"/>
      <c r="F13" s="61"/>
      <c r="G13" s="61"/>
      <c r="H13" s="62">
        <v>373</v>
      </c>
      <c r="I13" s="61">
        <v>448</v>
      </c>
      <c r="J13" s="61">
        <v>515</v>
      </c>
      <c r="K13" s="61">
        <v>571</v>
      </c>
      <c r="L13" s="61">
        <v>585</v>
      </c>
      <c r="M13" s="61">
        <v>575</v>
      </c>
      <c r="N13" s="62">
        <v>600</v>
      </c>
      <c r="O13" s="61">
        <v>657</v>
      </c>
      <c r="P13" s="61">
        <v>597</v>
      </c>
      <c r="Q13" s="61">
        <v>574</v>
      </c>
      <c r="R13" s="61">
        <v>556</v>
      </c>
      <c r="S13" s="61">
        <v>574</v>
      </c>
      <c r="T13" s="62">
        <v>630</v>
      </c>
      <c r="U13" s="61">
        <v>759</v>
      </c>
      <c r="V13" s="61">
        <v>1363</v>
      </c>
      <c r="W13" s="61">
        <v>1649</v>
      </c>
      <c r="X13" s="61">
        <v>2562</v>
      </c>
      <c r="Y13" s="62">
        <v>3134</v>
      </c>
      <c r="Z13" s="61">
        <v>3461</v>
      </c>
      <c r="AA13" s="61">
        <v>3603</v>
      </c>
      <c r="AB13" s="61">
        <v>3501</v>
      </c>
      <c r="AC13" s="61">
        <v>3012</v>
      </c>
      <c r="AD13" s="61">
        <v>2578</v>
      </c>
      <c r="AE13" s="62">
        <f>2581+AE65</f>
        <v>2581</v>
      </c>
      <c r="AF13" s="61">
        <f>2389+AF65</f>
        <v>2389</v>
      </c>
      <c r="AG13" s="61">
        <f>2286+AG65</f>
        <v>2286</v>
      </c>
      <c r="AH13" s="61">
        <f>2053+AH65</f>
        <v>2053</v>
      </c>
      <c r="AI13" s="61">
        <f>2126+AI65</f>
        <v>2126</v>
      </c>
      <c r="AJ13" s="61">
        <f>2419+AJ65</f>
        <v>2419</v>
      </c>
      <c r="AK13" s="63">
        <v>2726</v>
      </c>
      <c r="AL13" s="64">
        <v>2953</v>
      </c>
      <c r="AM13" s="64">
        <v>3153.4</v>
      </c>
      <c r="AN13" s="64">
        <v>2676.771</v>
      </c>
      <c r="AO13" s="64">
        <v>2872.745</v>
      </c>
      <c r="AP13" s="64">
        <v>2843.832</v>
      </c>
      <c r="AQ13" s="64">
        <v>2520.612</v>
      </c>
      <c r="AR13" s="64">
        <v>2371.804</v>
      </c>
      <c r="AS13" s="64">
        <v>1142.645</v>
      </c>
      <c r="AT13" s="64">
        <v>1469.83</v>
      </c>
      <c r="AU13" s="65"/>
      <c r="AV13" s="65"/>
      <c r="AW13" s="65"/>
    </row>
    <row r="14" spans="1:46" s="42" customFormat="1" ht="12" customHeight="1">
      <c r="A14" s="59"/>
      <c r="B14" s="60"/>
      <c r="C14" s="61"/>
      <c r="D14" s="61"/>
      <c r="E14" s="61"/>
      <c r="F14" s="61"/>
      <c r="G14" s="61"/>
      <c r="H14" s="62"/>
      <c r="I14" s="61"/>
      <c r="J14" s="61"/>
      <c r="K14" s="61"/>
      <c r="L14" s="61"/>
      <c r="M14" s="61"/>
      <c r="N14" s="62"/>
      <c r="O14" s="61"/>
      <c r="P14" s="61"/>
      <c r="Q14" s="61"/>
      <c r="R14" s="61"/>
      <c r="S14" s="61"/>
      <c r="T14" s="62"/>
      <c r="U14" s="61"/>
      <c r="V14" s="61"/>
      <c r="W14" s="61"/>
      <c r="X14" s="61"/>
      <c r="Y14" s="62"/>
      <c r="Z14" s="61"/>
      <c r="AA14" s="61"/>
      <c r="AB14" s="61"/>
      <c r="AC14" s="61"/>
      <c r="AD14" s="61"/>
      <c r="AE14" s="62"/>
      <c r="AF14" s="61"/>
      <c r="AG14" s="61"/>
      <c r="AH14" s="61"/>
      <c r="AI14" s="61"/>
      <c r="AJ14" s="61"/>
      <c r="AK14" s="63"/>
      <c r="AL14" s="64"/>
      <c r="AM14" s="64"/>
      <c r="AN14" s="64"/>
      <c r="AO14" s="64"/>
      <c r="AP14" s="64"/>
      <c r="AQ14" s="64"/>
      <c r="AR14" s="64"/>
      <c r="AS14" s="64"/>
      <c r="AT14" s="64"/>
    </row>
    <row r="15" spans="1:46" s="42" customFormat="1" ht="12" customHeight="1">
      <c r="A15" s="59" t="s">
        <v>51</v>
      </c>
      <c r="B15" s="60"/>
      <c r="C15" s="61"/>
      <c r="D15" s="61"/>
      <c r="E15" s="61"/>
      <c r="F15" s="61"/>
      <c r="G15" s="61"/>
      <c r="H15" s="62">
        <v>137</v>
      </c>
      <c r="I15" s="61">
        <v>187</v>
      </c>
      <c r="J15" s="61">
        <v>246</v>
      </c>
      <c r="K15" s="61">
        <v>277</v>
      </c>
      <c r="L15" s="61">
        <v>304</v>
      </c>
      <c r="M15" s="61">
        <v>377</v>
      </c>
      <c r="N15" s="62">
        <v>409</v>
      </c>
      <c r="O15" s="61">
        <v>437</v>
      </c>
      <c r="P15" s="61">
        <v>433</v>
      </c>
      <c r="Q15" s="61">
        <v>452</v>
      </c>
      <c r="R15" s="61">
        <v>513</v>
      </c>
      <c r="S15" s="61">
        <v>625</v>
      </c>
      <c r="T15" s="62">
        <v>658</v>
      </c>
      <c r="U15" s="61">
        <v>749</v>
      </c>
      <c r="V15" s="61">
        <v>813</v>
      </c>
      <c r="W15" s="61">
        <v>858</v>
      </c>
      <c r="X15" s="61">
        <v>974</v>
      </c>
      <c r="Y15" s="62">
        <v>1050</v>
      </c>
      <c r="Z15" s="61">
        <v>1119</v>
      </c>
      <c r="AA15" s="61">
        <v>1233</v>
      </c>
      <c r="AB15" s="61">
        <v>1340</v>
      </c>
      <c r="AC15" s="61">
        <v>1359</v>
      </c>
      <c r="AD15" s="61">
        <v>1502</v>
      </c>
      <c r="AE15" s="62">
        <v>1676</v>
      </c>
      <c r="AF15" s="61">
        <v>1862</v>
      </c>
      <c r="AG15" s="61">
        <v>1873</v>
      </c>
      <c r="AH15" s="61">
        <v>2042</v>
      </c>
      <c r="AI15" s="61">
        <v>2160</v>
      </c>
      <c r="AJ15" s="61">
        <v>2373</v>
      </c>
      <c r="AK15" s="63">
        <v>2410</v>
      </c>
      <c r="AL15" s="64">
        <v>2634.6</v>
      </c>
      <c r="AM15" s="64">
        <v>2659</v>
      </c>
      <c r="AN15" s="64">
        <v>2690.621</v>
      </c>
      <c r="AO15" s="64">
        <v>2711.502</v>
      </c>
      <c r="AP15" s="64">
        <v>2793.5066051677013</v>
      </c>
      <c r="AQ15" s="64">
        <v>2846.2874578507926</v>
      </c>
      <c r="AR15" s="64">
        <v>2944.3215803002313</v>
      </c>
      <c r="AS15" s="64">
        <v>4210.043000000001</v>
      </c>
      <c r="AT15" s="64">
        <v>4648.898</v>
      </c>
    </row>
    <row r="16" spans="1:49" s="42" customFormat="1" ht="12" customHeight="1">
      <c r="A16" s="59" t="s">
        <v>52</v>
      </c>
      <c r="B16" s="60"/>
      <c r="C16" s="61"/>
      <c r="D16" s="61"/>
      <c r="E16" s="61"/>
      <c r="F16" s="61"/>
      <c r="G16" s="61"/>
      <c r="H16" s="62">
        <v>73</v>
      </c>
      <c r="I16" s="61">
        <v>108</v>
      </c>
      <c r="J16" s="61">
        <v>120</v>
      </c>
      <c r="K16" s="61">
        <v>134</v>
      </c>
      <c r="L16" s="61">
        <v>159</v>
      </c>
      <c r="M16" s="61">
        <v>189</v>
      </c>
      <c r="N16" s="62">
        <v>320</v>
      </c>
      <c r="O16" s="61">
        <v>331</v>
      </c>
      <c r="P16" s="61">
        <v>323</v>
      </c>
      <c r="Q16" s="61">
        <v>340</v>
      </c>
      <c r="R16" s="61">
        <v>416</v>
      </c>
      <c r="S16" s="61">
        <v>479</v>
      </c>
      <c r="T16" s="62">
        <v>554</v>
      </c>
      <c r="U16" s="61">
        <v>516</v>
      </c>
      <c r="V16" s="61">
        <v>624</v>
      </c>
      <c r="W16" s="61">
        <v>683</v>
      </c>
      <c r="X16" s="61">
        <v>753</v>
      </c>
      <c r="Y16" s="62">
        <v>904</v>
      </c>
      <c r="Z16" s="61">
        <v>1010</v>
      </c>
      <c r="AA16" s="61">
        <v>999</v>
      </c>
      <c r="AB16" s="61">
        <v>1061</v>
      </c>
      <c r="AC16" s="61">
        <v>965</v>
      </c>
      <c r="AD16" s="61">
        <v>952</v>
      </c>
      <c r="AE16" s="62">
        <v>963</v>
      </c>
      <c r="AF16" s="61">
        <v>1059</v>
      </c>
      <c r="AG16" s="61">
        <v>1062</v>
      </c>
      <c r="AH16" s="61">
        <v>1133</v>
      </c>
      <c r="AI16" s="61">
        <v>1160</v>
      </c>
      <c r="AJ16" s="61">
        <v>1255</v>
      </c>
      <c r="AK16" s="63">
        <v>1386</v>
      </c>
      <c r="AL16" s="64">
        <v>1581.7</v>
      </c>
      <c r="AM16" s="64">
        <v>1688</v>
      </c>
      <c r="AN16" s="64">
        <v>1801.527</v>
      </c>
      <c r="AO16" s="64">
        <v>2062.122</v>
      </c>
      <c r="AP16" s="64">
        <v>1988.4569999999999</v>
      </c>
      <c r="AQ16" s="64">
        <v>1801.9088</v>
      </c>
      <c r="AR16" s="64">
        <v>1886.285</v>
      </c>
      <c r="AS16" s="64">
        <v>2015.0919999999999</v>
      </c>
      <c r="AT16" s="64">
        <v>2013.365</v>
      </c>
      <c r="AU16" s="71"/>
      <c r="AV16" s="71"/>
      <c r="AW16" s="71"/>
    </row>
    <row r="17" spans="1:46" s="42" customFormat="1" ht="12" customHeight="1">
      <c r="A17" s="59" t="s">
        <v>53</v>
      </c>
      <c r="B17" s="60"/>
      <c r="C17" s="61"/>
      <c r="D17" s="61"/>
      <c r="E17" s="61"/>
      <c r="F17" s="61"/>
      <c r="G17" s="61"/>
      <c r="H17" s="62">
        <v>55</v>
      </c>
      <c r="I17" s="61">
        <v>101</v>
      </c>
      <c r="J17" s="61">
        <v>142</v>
      </c>
      <c r="K17" s="61">
        <v>122</v>
      </c>
      <c r="L17" s="61">
        <v>147</v>
      </c>
      <c r="M17" s="61">
        <v>251</v>
      </c>
      <c r="N17" s="62">
        <v>380</v>
      </c>
      <c r="O17" s="61">
        <v>304</v>
      </c>
      <c r="P17" s="61">
        <v>404</v>
      </c>
      <c r="Q17" s="61">
        <v>535</v>
      </c>
      <c r="R17" s="61">
        <v>728</v>
      </c>
      <c r="S17" s="61">
        <v>558</v>
      </c>
      <c r="T17" s="62">
        <v>572</v>
      </c>
      <c r="U17" s="61">
        <v>693</v>
      </c>
      <c r="V17" s="61">
        <v>635</v>
      </c>
      <c r="W17" s="61">
        <v>631</v>
      </c>
      <c r="X17" s="61">
        <v>708</v>
      </c>
      <c r="Y17" s="62">
        <v>768</v>
      </c>
      <c r="Z17" s="61">
        <v>798</v>
      </c>
      <c r="AA17" s="61">
        <v>887</v>
      </c>
      <c r="AB17" s="61">
        <v>869</v>
      </c>
      <c r="AC17" s="61">
        <v>791</v>
      </c>
      <c r="AD17" s="61">
        <v>876</v>
      </c>
      <c r="AE17" s="62">
        <v>1040</v>
      </c>
      <c r="AF17" s="61">
        <v>1030</v>
      </c>
      <c r="AG17" s="61">
        <v>917</v>
      </c>
      <c r="AH17" s="61">
        <v>908</v>
      </c>
      <c r="AI17" s="61">
        <v>896</v>
      </c>
      <c r="AJ17" s="61">
        <v>1064</v>
      </c>
      <c r="AK17" s="63">
        <v>1045</v>
      </c>
      <c r="AL17" s="64">
        <v>1230.8</v>
      </c>
      <c r="AM17" s="64">
        <v>1523</v>
      </c>
      <c r="AN17" s="64">
        <v>1703.418</v>
      </c>
      <c r="AO17" s="64">
        <v>1888.474</v>
      </c>
      <c r="AP17" s="64">
        <v>1833.4560000000001</v>
      </c>
      <c r="AQ17" s="64">
        <v>1794.657</v>
      </c>
      <c r="AR17" s="64">
        <v>1785.357</v>
      </c>
      <c r="AS17" s="64">
        <v>1919.886</v>
      </c>
      <c r="AT17" s="64">
        <v>1903.823</v>
      </c>
    </row>
    <row r="18" spans="1:46" s="42" customFormat="1" ht="12" customHeight="1">
      <c r="A18" s="59" t="s">
        <v>54</v>
      </c>
      <c r="B18" s="60"/>
      <c r="C18" s="61"/>
      <c r="D18" s="61"/>
      <c r="E18" s="61"/>
      <c r="F18" s="61"/>
      <c r="G18" s="61"/>
      <c r="H18" s="62">
        <v>125</v>
      </c>
      <c r="I18" s="61">
        <v>136</v>
      </c>
      <c r="J18" s="61">
        <v>146</v>
      </c>
      <c r="K18" s="61">
        <v>165</v>
      </c>
      <c r="L18" s="61">
        <v>195</v>
      </c>
      <c r="M18" s="61">
        <v>201</v>
      </c>
      <c r="N18" s="62">
        <v>218</v>
      </c>
      <c r="O18" s="61">
        <v>217</v>
      </c>
      <c r="P18" s="61">
        <v>221</v>
      </c>
      <c r="Q18" s="61">
        <v>238</v>
      </c>
      <c r="R18" s="61">
        <v>259</v>
      </c>
      <c r="S18" s="61">
        <v>294</v>
      </c>
      <c r="T18" s="62">
        <v>308</v>
      </c>
      <c r="U18" s="61">
        <v>313</v>
      </c>
      <c r="V18" s="61">
        <v>342</v>
      </c>
      <c r="W18" s="61">
        <v>383</v>
      </c>
      <c r="X18" s="61">
        <v>457</v>
      </c>
      <c r="Y18" s="62">
        <v>501</v>
      </c>
      <c r="Z18" s="61">
        <v>552</v>
      </c>
      <c r="AA18" s="61">
        <v>585</v>
      </c>
      <c r="AB18" s="61">
        <v>659</v>
      </c>
      <c r="AC18" s="61">
        <v>693</v>
      </c>
      <c r="AD18" s="61">
        <v>745</v>
      </c>
      <c r="AE18" s="62">
        <v>762</v>
      </c>
      <c r="AF18" s="61">
        <v>836</v>
      </c>
      <c r="AG18" s="61">
        <v>815</v>
      </c>
      <c r="AH18" s="61">
        <v>822</v>
      </c>
      <c r="AI18" s="61">
        <v>882</v>
      </c>
      <c r="AJ18" s="61">
        <v>907</v>
      </c>
      <c r="AK18" s="63">
        <v>950</v>
      </c>
      <c r="AL18" s="64">
        <v>1051.8</v>
      </c>
      <c r="AM18" s="64">
        <v>1155</v>
      </c>
      <c r="AN18" s="64">
        <v>1151.922</v>
      </c>
      <c r="AO18" s="64">
        <v>1193.409</v>
      </c>
      <c r="AP18" s="64">
        <v>1193.662</v>
      </c>
      <c r="AQ18" s="64">
        <v>1175.571</v>
      </c>
      <c r="AR18" s="64">
        <v>1202.9989999999998</v>
      </c>
      <c r="AS18" s="64">
        <v>1242.76</v>
      </c>
      <c r="AT18" s="64">
        <v>1271.691</v>
      </c>
    </row>
    <row r="19" spans="1:46" s="42" customFormat="1" ht="12" customHeight="1">
      <c r="A19" s="59"/>
      <c r="B19" s="60"/>
      <c r="C19" s="61"/>
      <c r="D19" s="61"/>
      <c r="E19" s="61"/>
      <c r="F19" s="61"/>
      <c r="G19" s="61"/>
      <c r="H19" s="62"/>
      <c r="I19" s="61"/>
      <c r="J19" s="61"/>
      <c r="K19" s="61"/>
      <c r="L19" s="61"/>
      <c r="M19" s="61"/>
      <c r="N19" s="62"/>
      <c r="O19" s="61"/>
      <c r="P19" s="61"/>
      <c r="Q19" s="61"/>
      <c r="R19" s="61"/>
      <c r="S19" s="61"/>
      <c r="T19" s="62"/>
      <c r="U19" s="61"/>
      <c r="V19" s="61"/>
      <c r="W19" s="61"/>
      <c r="X19" s="61"/>
      <c r="Y19" s="62"/>
      <c r="Z19" s="61"/>
      <c r="AA19" s="61"/>
      <c r="AB19" s="61"/>
      <c r="AC19" s="61"/>
      <c r="AD19" s="61"/>
      <c r="AE19" s="62"/>
      <c r="AF19" s="61"/>
      <c r="AG19" s="61"/>
      <c r="AH19" s="61"/>
      <c r="AI19" s="61"/>
      <c r="AJ19" s="61"/>
      <c r="AK19" s="63"/>
      <c r="AL19" s="64"/>
      <c r="AM19" s="64"/>
      <c r="AN19" s="64"/>
      <c r="AO19" s="64"/>
      <c r="AP19" s="64"/>
      <c r="AQ19" s="64"/>
      <c r="AR19" s="64"/>
      <c r="AS19" s="64"/>
      <c r="AT19" s="64"/>
    </row>
    <row r="20" spans="1:46" s="42" customFormat="1" ht="12" customHeight="1">
      <c r="A20" s="59" t="s">
        <v>55</v>
      </c>
      <c r="B20" s="60"/>
      <c r="C20" s="61"/>
      <c r="D20" s="61"/>
      <c r="E20" s="61"/>
      <c r="F20" s="61"/>
      <c r="G20" s="61"/>
      <c r="H20" s="62"/>
      <c r="I20" s="61"/>
      <c r="J20" s="61"/>
      <c r="K20" s="61"/>
      <c r="L20" s="61"/>
      <c r="M20" s="61"/>
      <c r="N20" s="54"/>
      <c r="O20" s="53"/>
      <c r="P20" s="53"/>
      <c r="Q20" s="53"/>
      <c r="R20" s="53"/>
      <c r="S20" s="53"/>
      <c r="T20" s="62"/>
      <c r="U20" s="61"/>
      <c r="V20" s="61"/>
      <c r="W20" s="61"/>
      <c r="X20" s="61"/>
      <c r="Y20" s="54"/>
      <c r="Z20" s="61"/>
      <c r="AA20" s="61"/>
      <c r="AB20" s="61"/>
      <c r="AC20" s="61"/>
      <c r="AD20" s="61"/>
      <c r="AE20" s="62"/>
      <c r="AF20" s="61"/>
      <c r="AG20" s="53"/>
      <c r="AH20" s="53"/>
      <c r="AI20" s="53"/>
      <c r="AJ20" s="53"/>
      <c r="AK20" s="72"/>
      <c r="AL20" s="73"/>
      <c r="AM20" s="73"/>
      <c r="AN20" s="64"/>
      <c r="AO20" s="64"/>
      <c r="AP20" s="64"/>
      <c r="AQ20" s="64"/>
      <c r="AR20" s="64"/>
      <c r="AS20" s="64"/>
      <c r="AT20" s="64"/>
    </row>
    <row r="21" spans="1:46" s="42" customFormat="1" ht="12" customHeight="1">
      <c r="A21" s="59" t="s">
        <v>56</v>
      </c>
      <c r="B21" s="60"/>
      <c r="C21" s="61"/>
      <c r="D21" s="61"/>
      <c r="E21" s="61"/>
      <c r="F21" s="61"/>
      <c r="G21" s="61"/>
      <c r="H21" s="62"/>
      <c r="I21" s="61"/>
      <c r="J21" s="61"/>
      <c r="K21" s="61"/>
      <c r="L21" s="61"/>
      <c r="M21" s="61"/>
      <c r="N21" s="62">
        <v>154</v>
      </c>
      <c r="O21" s="61">
        <v>166</v>
      </c>
      <c r="P21" s="61">
        <v>169</v>
      </c>
      <c r="Q21" s="61">
        <v>164</v>
      </c>
      <c r="R21" s="61">
        <v>215</v>
      </c>
      <c r="S21" s="61">
        <v>235</v>
      </c>
      <c r="T21" s="62">
        <v>290</v>
      </c>
      <c r="U21" s="61">
        <v>236</v>
      </c>
      <c r="V21" s="61">
        <v>239</v>
      </c>
      <c r="W21" s="61">
        <v>255</v>
      </c>
      <c r="X21" s="61">
        <v>230</v>
      </c>
      <c r="Y21" s="62">
        <v>345</v>
      </c>
      <c r="Z21" s="61">
        <v>354</v>
      </c>
      <c r="AA21" s="61">
        <v>468</v>
      </c>
      <c r="AB21" s="61">
        <v>298</v>
      </c>
      <c r="AC21" s="61">
        <v>228</v>
      </c>
      <c r="AD21" s="61">
        <v>189</v>
      </c>
      <c r="AE21" s="62">
        <v>200</v>
      </c>
      <c r="AF21" s="61">
        <v>220</v>
      </c>
      <c r="AG21" s="61">
        <v>248</v>
      </c>
      <c r="AH21" s="61">
        <v>267</v>
      </c>
      <c r="AI21" s="61">
        <v>285</v>
      </c>
      <c r="AJ21" s="74">
        <v>347</v>
      </c>
      <c r="AK21" s="63">
        <v>374</v>
      </c>
      <c r="AL21" s="64">
        <v>433</v>
      </c>
      <c r="AM21" s="64">
        <v>365</v>
      </c>
      <c r="AN21" s="64">
        <v>348.189</v>
      </c>
      <c r="AO21" s="64">
        <v>373.093</v>
      </c>
      <c r="AP21" s="64">
        <v>369</v>
      </c>
      <c r="AQ21" s="64">
        <v>331</v>
      </c>
      <c r="AR21" s="64">
        <v>373</v>
      </c>
      <c r="AS21" s="64">
        <v>437</v>
      </c>
      <c r="AT21" s="64">
        <v>454</v>
      </c>
    </row>
    <row r="22" spans="1:46" s="42" customFormat="1" ht="12" customHeight="1">
      <c r="A22" s="59" t="s">
        <v>57</v>
      </c>
      <c r="B22" s="60"/>
      <c r="C22" s="61"/>
      <c r="D22" s="61"/>
      <c r="E22" s="61"/>
      <c r="F22" s="61"/>
      <c r="G22" s="61"/>
      <c r="H22" s="62"/>
      <c r="I22" s="61"/>
      <c r="J22" s="61"/>
      <c r="K22" s="61"/>
      <c r="L22" s="61"/>
      <c r="M22" s="61"/>
      <c r="N22" s="62">
        <v>18</v>
      </c>
      <c r="O22" s="61">
        <v>17</v>
      </c>
      <c r="P22" s="61">
        <v>26</v>
      </c>
      <c r="Q22" s="61">
        <v>32</v>
      </c>
      <c r="R22" s="61">
        <v>32</v>
      </c>
      <c r="S22" s="61">
        <v>29</v>
      </c>
      <c r="T22" s="62">
        <v>28</v>
      </c>
      <c r="U22" s="61">
        <v>24</v>
      </c>
      <c r="V22" s="61">
        <v>29</v>
      </c>
      <c r="W22" s="61">
        <v>42</v>
      </c>
      <c r="X22" s="61">
        <v>66</v>
      </c>
      <c r="Y22" s="62">
        <v>57</v>
      </c>
      <c r="Z22" s="61">
        <v>117</v>
      </c>
      <c r="AA22" s="61">
        <v>125</v>
      </c>
      <c r="AB22" s="61">
        <v>160</v>
      </c>
      <c r="AC22" s="61">
        <v>165</v>
      </c>
      <c r="AD22" s="61">
        <v>177</v>
      </c>
      <c r="AE22" s="62">
        <v>192</v>
      </c>
      <c r="AF22" s="74">
        <v>210</v>
      </c>
      <c r="AG22" s="61">
        <v>211</v>
      </c>
      <c r="AH22" s="61">
        <v>223</v>
      </c>
      <c r="AI22" s="61">
        <v>224</v>
      </c>
      <c r="AJ22" s="61">
        <v>279</v>
      </c>
      <c r="AK22" s="63">
        <v>375</v>
      </c>
      <c r="AL22" s="64">
        <v>378</v>
      </c>
      <c r="AM22" s="64">
        <v>371</v>
      </c>
      <c r="AN22" s="64">
        <v>382.23900000000003</v>
      </c>
      <c r="AO22" s="64">
        <v>254.2</v>
      </c>
      <c r="AP22" s="64">
        <v>287</v>
      </c>
      <c r="AQ22" s="64">
        <v>252</v>
      </c>
      <c r="AR22" s="64">
        <v>190</v>
      </c>
      <c r="AS22" s="64">
        <v>171</v>
      </c>
      <c r="AT22" s="64">
        <v>175</v>
      </c>
    </row>
    <row r="23" spans="1:46" s="42" customFormat="1" ht="12" customHeight="1">
      <c r="A23" s="59" t="s">
        <v>58</v>
      </c>
      <c r="B23" s="60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1"/>
      <c r="N23" s="62">
        <v>41</v>
      </c>
      <c r="O23" s="61">
        <v>45</v>
      </c>
      <c r="P23" s="61">
        <v>50</v>
      </c>
      <c r="Q23" s="61">
        <v>59</v>
      </c>
      <c r="R23" s="61">
        <v>63</v>
      </c>
      <c r="S23" s="61">
        <v>69</v>
      </c>
      <c r="T23" s="62">
        <v>74</v>
      </c>
      <c r="U23" s="61">
        <v>85</v>
      </c>
      <c r="V23" s="61">
        <v>95</v>
      </c>
      <c r="W23" s="61">
        <v>98</v>
      </c>
      <c r="X23" s="61">
        <v>107</v>
      </c>
      <c r="Y23" s="62">
        <v>111</v>
      </c>
      <c r="Z23" s="61">
        <v>123</v>
      </c>
      <c r="AA23" s="61">
        <v>126</v>
      </c>
      <c r="AB23" s="61">
        <v>143</v>
      </c>
      <c r="AC23" s="61">
        <v>139</v>
      </c>
      <c r="AD23" s="61">
        <v>157</v>
      </c>
      <c r="AE23" s="62">
        <v>218</v>
      </c>
      <c r="AF23" s="61">
        <v>193</v>
      </c>
      <c r="AG23" s="61">
        <v>183</v>
      </c>
      <c r="AH23" s="61">
        <v>215</v>
      </c>
      <c r="AI23" s="61">
        <v>195</v>
      </c>
      <c r="AJ23" s="61">
        <v>212</v>
      </c>
      <c r="AK23" s="63">
        <v>216</v>
      </c>
      <c r="AL23" s="64">
        <v>219.4</v>
      </c>
      <c r="AM23" s="64">
        <v>245</v>
      </c>
      <c r="AN23" s="64">
        <v>250.384</v>
      </c>
      <c r="AO23" s="64">
        <v>264.846</v>
      </c>
      <c r="AP23" s="64">
        <v>257</v>
      </c>
      <c r="AQ23" s="64">
        <v>259</v>
      </c>
      <c r="AR23" s="64">
        <v>267</v>
      </c>
      <c r="AS23" s="64">
        <v>276</v>
      </c>
      <c r="AT23" s="64">
        <v>304</v>
      </c>
    </row>
    <row r="24" spans="1:46" s="42" customFormat="1" ht="12" customHeight="1">
      <c r="A24" s="59" t="s">
        <v>59</v>
      </c>
      <c r="B24" s="60"/>
      <c r="C24" s="61"/>
      <c r="D24" s="61"/>
      <c r="E24" s="61"/>
      <c r="F24" s="61"/>
      <c r="G24" s="61"/>
      <c r="H24" s="62"/>
      <c r="I24" s="61"/>
      <c r="J24" s="61"/>
      <c r="K24" s="61"/>
      <c r="L24" s="61"/>
      <c r="M24" s="61"/>
      <c r="N24" s="62">
        <v>43</v>
      </c>
      <c r="O24" s="61">
        <v>48</v>
      </c>
      <c r="P24" s="61">
        <v>54</v>
      </c>
      <c r="Q24" s="61">
        <v>79</v>
      </c>
      <c r="R24" s="61">
        <v>90</v>
      </c>
      <c r="S24" s="61">
        <v>50</v>
      </c>
      <c r="T24" s="62">
        <v>50</v>
      </c>
      <c r="U24" s="61">
        <v>51</v>
      </c>
      <c r="V24" s="61">
        <v>65</v>
      </c>
      <c r="W24" s="61">
        <v>69</v>
      </c>
      <c r="X24" s="61">
        <v>71</v>
      </c>
      <c r="Y24" s="62">
        <v>77</v>
      </c>
      <c r="Z24" s="61">
        <v>93</v>
      </c>
      <c r="AA24" s="61">
        <v>101</v>
      </c>
      <c r="AB24" s="61">
        <v>106</v>
      </c>
      <c r="AC24" s="61">
        <v>104</v>
      </c>
      <c r="AD24" s="61">
        <v>107</v>
      </c>
      <c r="AE24" s="62">
        <v>110</v>
      </c>
      <c r="AF24" s="61">
        <v>114</v>
      </c>
      <c r="AG24" s="74">
        <v>111</v>
      </c>
      <c r="AH24" s="74">
        <v>110</v>
      </c>
      <c r="AI24" s="74">
        <v>122</v>
      </c>
      <c r="AJ24" s="61">
        <v>128</v>
      </c>
      <c r="AK24" s="63">
        <v>140</v>
      </c>
      <c r="AL24" s="64">
        <v>178.4</v>
      </c>
      <c r="AM24" s="75">
        <v>192</v>
      </c>
      <c r="AN24" s="64">
        <v>219.613</v>
      </c>
      <c r="AO24" s="64">
        <v>380.116</v>
      </c>
      <c r="AP24" s="64">
        <v>525.213</v>
      </c>
      <c r="AQ24" s="64">
        <v>431.68100000000004</v>
      </c>
      <c r="AR24" s="64">
        <v>408.52199999999993</v>
      </c>
      <c r="AS24" s="64">
        <v>385.3</v>
      </c>
      <c r="AT24" s="64">
        <v>465.118</v>
      </c>
    </row>
    <row r="25" spans="1:46" s="42" customFormat="1" ht="12" customHeight="1">
      <c r="A25" s="59"/>
      <c r="B25" s="60"/>
      <c r="C25" s="61"/>
      <c r="D25" s="61"/>
      <c r="E25" s="61"/>
      <c r="F25" s="61"/>
      <c r="G25" s="61"/>
      <c r="H25" s="62"/>
      <c r="I25" s="61"/>
      <c r="J25" s="61"/>
      <c r="K25" s="61"/>
      <c r="L25" s="61"/>
      <c r="M25" s="61"/>
      <c r="N25" s="62"/>
      <c r="O25" s="61"/>
      <c r="P25" s="61"/>
      <c r="Q25" s="61"/>
      <c r="R25" s="61"/>
      <c r="S25" s="61"/>
      <c r="T25" s="62"/>
      <c r="U25" s="61"/>
      <c r="V25" s="61"/>
      <c r="W25" s="61"/>
      <c r="X25" s="61"/>
      <c r="Y25" s="62"/>
      <c r="Z25" s="61"/>
      <c r="AA25" s="61"/>
      <c r="AB25" s="61"/>
      <c r="AC25" s="61"/>
      <c r="AD25" s="61"/>
      <c r="AE25" s="62"/>
      <c r="AF25" s="61"/>
      <c r="AG25" s="74"/>
      <c r="AH25" s="74"/>
      <c r="AI25" s="74"/>
      <c r="AJ25" s="61"/>
      <c r="AK25" s="63"/>
      <c r="AL25" s="64"/>
      <c r="AM25" s="75"/>
      <c r="AN25" s="64"/>
      <c r="AO25" s="64"/>
      <c r="AP25" s="64"/>
      <c r="AQ25" s="64"/>
      <c r="AR25" s="64"/>
      <c r="AS25" s="64"/>
      <c r="AT25" s="64"/>
    </row>
    <row r="26" spans="1:46" s="42" customFormat="1" ht="12" customHeight="1">
      <c r="A26" s="59" t="s">
        <v>60</v>
      </c>
      <c r="B26" s="60"/>
      <c r="C26" s="61"/>
      <c r="D26" s="61"/>
      <c r="E26" s="61"/>
      <c r="F26" s="61"/>
      <c r="G26" s="61"/>
      <c r="H26" s="62"/>
      <c r="I26" s="61"/>
      <c r="J26" s="61"/>
      <c r="K26" s="61"/>
      <c r="L26" s="61"/>
      <c r="M26" s="61"/>
      <c r="N26" s="62">
        <v>37</v>
      </c>
      <c r="O26" s="61">
        <v>44</v>
      </c>
      <c r="P26" s="61">
        <v>32</v>
      </c>
      <c r="Q26" s="61">
        <v>47</v>
      </c>
      <c r="R26" s="61">
        <v>65</v>
      </c>
      <c r="S26" s="61">
        <v>66</v>
      </c>
      <c r="T26" s="62">
        <v>78</v>
      </c>
      <c r="U26" s="61">
        <v>82</v>
      </c>
      <c r="V26" s="61">
        <v>93</v>
      </c>
      <c r="W26" s="61">
        <v>109</v>
      </c>
      <c r="X26" s="61">
        <v>101</v>
      </c>
      <c r="Y26" s="62">
        <v>92</v>
      </c>
      <c r="Z26" s="61">
        <v>127</v>
      </c>
      <c r="AA26" s="61">
        <v>119</v>
      </c>
      <c r="AB26" s="61">
        <v>104</v>
      </c>
      <c r="AC26" s="61">
        <v>63</v>
      </c>
      <c r="AD26" s="61">
        <v>44</v>
      </c>
      <c r="AE26" s="62">
        <f>46+AE82</f>
        <v>46</v>
      </c>
      <c r="AF26" s="61">
        <f>50+AF82</f>
        <v>50</v>
      </c>
      <c r="AG26" s="61">
        <f>88+AG82</f>
        <v>88</v>
      </c>
      <c r="AH26" s="61">
        <f>99+AH82</f>
        <v>99</v>
      </c>
      <c r="AI26" s="61">
        <f>108+AI82</f>
        <v>108</v>
      </c>
      <c r="AJ26" s="61">
        <f>74+AJ82</f>
        <v>74</v>
      </c>
      <c r="AK26" s="63">
        <v>67</v>
      </c>
      <c r="AL26" s="64">
        <v>88.2</v>
      </c>
      <c r="AM26" s="64">
        <v>95</v>
      </c>
      <c r="AN26" s="64">
        <v>57.391</v>
      </c>
      <c r="AO26" s="64">
        <v>67.5</v>
      </c>
      <c r="AP26" s="64">
        <v>69.899</v>
      </c>
      <c r="AQ26" s="64">
        <v>50</v>
      </c>
      <c r="AR26" s="64">
        <v>48</v>
      </c>
      <c r="AS26" s="64">
        <v>49</v>
      </c>
      <c r="AT26" s="64">
        <v>62</v>
      </c>
    </row>
    <row r="27" spans="1:46" s="42" customFormat="1" ht="12" customHeight="1">
      <c r="A27" s="59" t="s">
        <v>61</v>
      </c>
      <c r="B27" s="60"/>
      <c r="C27" s="61"/>
      <c r="D27" s="61"/>
      <c r="E27" s="61"/>
      <c r="F27" s="61"/>
      <c r="G27" s="61"/>
      <c r="H27" s="62"/>
      <c r="I27" s="61"/>
      <c r="J27" s="61"/>
      <c r="K27" s="61"/>
      <c r="L27" s="61"/>
      <c r="M27" s="61"/>
      <c r="N27" s="76" t="s">
        <v>62</v>
      </c>
      <c r="O27" s="61">
        <v>1</v>
      </c>
      <c r="P27" s="61">
        <v>5</v>
      </c>
      <c r="Q27" s="61">
        <v>9</v>
      </c>
      <c r="R27" s="61">
        <v>10</v>
      </c>
      <c r="S27" s="61">
        <v>23</v>
      </c>
      <c r="T27" s="62">
        <v>33</v>
      </c>
      <c r="U27" s="61">
        <v>35</v>
      </c>
      <c r="V27" s="61">
        <v>44</v>
      </c>
      <c r="W27" s="61">
        <v>35</v>
      </c>
      <c r="X27" s="61">
        <v>30</v>
      </c>
      <c r="Y27" s="62">
        <v>44</v>
      </c>
      <c r="Z27" s="61">
        <v>47</v>
      </c>
      <c r="AA27" s="61">
        <v>45</v>
      </c>
      <c r="AB27" s="61">
        <v>34</v>
      </c>
      <c r="AC27" s="61">
        <v>31</v>
      </c>
      <c r="AD27" s="61">
        <v>37</v>
      </c>
      <c r="AE27" s="62">
        <v>24</v>
      </c>
      <c r="AF27" s="61">
        <v>47</v>
      </c>
      <c r="AG27" s="61">
        <v>41</v>
      </c>
      <c r="AH27" s="61">
        <v>49</v>
      </c>
      <c r="AI27" s="61">
        <v>51</v>
      </c>
      <c r="AJ27" s="61">
        <v>45</v>
      </c>
      <c r="AK27" s="63">
        <v>44</v>
      </c>
      <c r="AL27" s="64">
        <v>51</v>
      </c>
      <c r="AM27" s="64">
        <v>50.6</v>
      </c>
      <c r="AN27" s="64">
        <v>48.905</v>
      </c>
      <c r="AO27" s="64">
        <v>45.788</v>
      </c>
      <c r="AP27" s="64">
        <v>59</v>
      </c>
      <c r="AQ27" s="64">
        <v>56</v>
      </c>
      <c r="AR27" s="64">
        <v>59</v>
      </c>
      <c r="AS27" s="64">
        <v>76</v>
      </c>
      <c r="AT27" s="64">
        <v>71</v>
      </c>
    </row>
    <row r="28" spans="1:46" s="42" customFormat="1" ht="12" customHeight="1">
      <c r="A28" s="59" t="s">
        <v>63</v>
      </c>
      <c r="B28" s="60"/>
      <c r="C28" s="61"/>
      <c r="D28" s="61"/>
      <c r="E28" s="61"/>
      <c r="F28" s="61"/>
      <c r="G28" s="61"/>
      <c r="H28" s="62"/>
      <c r="I28" s="61"/>
      <c r="J28" s="61"/>
      <c r="K28" s="61"/>
      <c r="L28" s="61"/>
      <c r="M28" s="61"/>
      <c r="N28" s="62">
        <v>48</v>
      </c>
      <c r="O28" s="61">
        <v>50</v>
      </c>
      <c r="P28" s="61">
        <v>78</v>
      </c>
      <c r="Q28" s="61">
        <v>136</v>
      </c>
      <c r="R28" s="61">
        <v>145</v>
      </c>
      <c r="S28" s="61">
        <v>106</v>
      </c>
      <c r="T28" s="62">
        <v>106</v>
      </c>
      <c r="U28" s="61">
        <v>71</v>
      </c>
      <c r="V28" s="61">
        <v>72</v>
      </c>
      <c r="W28" s="61">
        <v>48</v>
      </c>
      <c r="X28" s="61">
        <v>55</v>
      </c>
      <c r="Y28" s="62">
        <v>67</v>
      </c>
      <c r="Z28" s="61">
        <v>57</v>
      </c>
      <c r="AA28" s="61">
        <v>47</v>
      </c>
      <c r="AB28" s="61">
        <v>43</v>
      </c>
      <c r="AC28" s="61">
        <v>32</v>
      </c>
      <c r="AD28" s="61">
        <v>32</v>
      </c>
      <c r="AE28" s="62">
        <v>26</v>
      </c>
      <c r="AF28" s="61">
        <v>21</v>
      </c>
      <c r="AG28" s="61">
        <v>14</v>
      </c>
      <c r="AH28" s="61">
        <v>25</v>
      </c>
      <c r="AI28" s="61">
        <v>23</v>
      </c>
      <c r="AJ28" s="61">
        <v>27</v>
      </c>
      <c r="AK28" s="63">
        <v>33</v>
      </c>
      <c r="AL28" s="64">
        <v>29.9</v>
      </c>
      <c r="AM28" s="64">
        <v>37</v>
      </c>
      <c r="AN28" s="64">
        <v>36.415</v>
      </c>
      <c r="AO28" s="64">
        <v>45.498</v>
      </c>
      <c r="AP28" s="64">
        <v>43</v>
      </c>
      <c r="AQ28" s="64">
        <v>16</v>
      </c>
      <c r="AR28" s="64">
        <v>9</v>
      </c>
      <c r="AS28" s="64">
        <v>19</v>
      </c>
      <c r="AT28" s="64">
        <v>30</v>
      </c>
    </row>
    <row r="29" spans="1:46" s="42" customFormat="1" ht="12" customHeight="1">
      <c r="A29" s="77" t="s">
        <v>64</v>
      </c>
      <c r="B29" s="60"/>
      <c r="C29" s="61"/>
      <c r="D29" s="61"/>
      <c r="E29" s="61"/>
      <c r="F29" s="61"/>
      <c r="G29" s="61"/>
      <c r="H29" s="62"/>
      <c r="I29" s="61"/>
      <c r="J29" s="61"/>
      <c r="K29" s="61"/>
      <c r="L29" s="61"/>
      <c r="M29" s="61"/>
      <c r="N29" s="78">
        <v>3</v>
      </c>
      <c r="O29" s="79">
        <v>5</v>
      </c>
      <c r="P29" s="79">
        <v>5</v>
      </c>
      <c r="Q29" s="79">
        <v>6</v>
      </c>
      <c r="R29" s="79">
        <v>7</v>
      </c>
      <c r="S29" s="79">
        <v>8</v>
      </c>
      <c r="T29" s="78">
        <v>7</v>
      </c>
      <c r="U29" s="79">
        <v>9</v>
      </c>
      <c r="V29" s="79">
        <v>12</v>
      </c>
      <c r="W29" s="79">
        <v>12</v>
      </c>
      <c r="X29" s="79">
        <v>13</v>
      </c>
      <c r="Y29" s="78">
        <v>20</v>
      </c>
      <c r="Z29" s="79">
        <v>23</v>
      </c>
      <c r="AA29" s="79">
        <v>22</v>
      </c>
      <c r="AB29" s="79">
        <v>22</v>
      </c>
      <c r="AC29" s="79">
        <v>10</v>
      </c>
      <c r="AD29" s="79">
        <v>6</v>
      </c>
      <c r="AE29" s="78">
        <v>8</v>
      </c>
      <c r="AF29" s="79">
        <v>17</v>
      </c>
      <c r="AG29" s="79">
        <v>14</v>
      </c>
      <c r="AH29" s="79">
        <v>17</v>
      </c>
      <c r="AI29" s="79">
        <v>17</v>
      </c>
      <c r="AJ29" s="79">
        <v>15</v>
      </c>
      <c r="AK29" s="63">
        <v>17</v>
      </c>
      <c r="AL29" s="64">
        <v>3.5</v>
      </c>
      <c r="AM29" s="64">
        <v>4</v>
      </c>
      <c r="AN29" s="80" t="s">
        <v>65</v>
      </c>
      <c r="AO29" s="64">
        <v>0</v>
      </c>
      <c r="AP29" s="64">
        <v>1</v>
      </c>
      <c r="AQ29" s="64">
        <v>2</v>
      </c>
      <c r="AR29" s="81">
        <v>2</v>
      </c>
      <c r="AS29" s="81">
        <v>2</v>
      </c>
      <c r="AT29" s="81">
        <v>2</v>
      </c>
    </row>
    <row r="30" spans="1:46" s="85" customFormat="1" ht="12" customHeight="1">
      <c r="A30" s="82"/>
      <c r="B30" s="60"/>
      <c r="C30" s="61"/>
      <c r="D30" s="61"/>
      <c r="E30" s="61"/>
      <c r="F30" s="61"/>
      <c r="G30" s="61"/>
      <c r="H30" s="62"/>
      <c r="I30" s="61"/>
      <c r="J30" s="61"/>
      <c r="K30" s="61"/>
      <c r="L30" s="61"/>
      <c r="M30" s="61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63"/>
      <c r="AL30" s="63"/>
      <c r="AM30" s="63"/>
      <c r="AN30" s="83"/>
      <c r="AO30" s="63"/>
      <c r="AP30" s="63"/>
      <c r="AQ30" s="63"/>
      <c r="AR30" s="84"/>
      <c r="AS30" s="84"/>
      <c r="AT30" s="84"/>
    </row>
    <row r="31" spans="1:46" s="85" customFormat="1" ht="12" customHeight="1">
      <c r="A31" s="77" t="s">
        <v>66</v>
      </c>
      <c r="B31" s="86">
        <v>315</v>
      </c>
      <c r="C31" s="79">
        <v>370</v>
      </c>
      <c r="D31" s="79">
        <v>465</v>
      </c>
      <c r="E31" s="79">
        <v>592</v>
      </c>
      <c r="F31" s="79">
        <v>904</v>
      </c>
      <c r="G31" s="79">
        <v>1140</v>
      </c>
      <c r="H31" s="78">
        <v>108</v>
      </c>
      <c r="I31" s="79">
        <v>107</v>
      </c>
      <c r="J31" s="79">
        <v>125</v>
      </c>
      <c r="K31" s="79">
        <v>160</v>
      </c>
      <c r="L31" s="79">
        <v>203</v>
      </c>
      <c r="M31" s="79">
        <v>315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63"/>
      <c r="AL31" s="63"/>
      <c r="AM31" s="63"/>
      <c r="AN31" s="83"/>
      <c r="AO31" s="63"/>
      <c r="AP31" s="63"/>
      <c r="AQ31" s="63"/>
      <c r="AR31" s="84"/>
      <c r="AS31" s="84"/>
      <c r="AT31" s="84"/>
    </row>
    <row r="32" spans="1:46" s="85" customFormat="1" ht="12" customHeight="1">
      <c r="A32" s="82"/>
      <c r="B32" s="8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63"/>
      <c r="AL32" s="63"/>
      <c r="AM32" s="63"/>
      <c r="AN32" s="83"/>
      <c r="AO32" s="63"/>
      <c r="AP32" s="63"/>
      <c r="AQ32" s="63"/>
      <c r="AR32" s="84"/>
      <c r="AS32" s="84"/>
      <c r="AT32" s="84"/>
    </row>
    <row r="33" spans="1:46" s="42" customFormat="1" ht="12" customHeight="1">
      <c r="A33" s="87"/>
      <c r="B33" s="151" t="s">
        <v>67</v>
      </c>
      <c r="C33" s="152"/>
      <c r="D33" s="152"/>
      <c r="E33" s="152"/>
      <c r="F33" s="152"/>
      <c r="G33" s="152"/>
      <c r="H33" s="153" t="s">
        <v>68</v>
      </c>
      <c r="I33" s="154"/>
      <c r="J33" s="154"/>
      <c r="K33" s="154"/>
      <c r="L33" s="154"/>
      <c r="M33" s="154"/>
      <c r="N33" s="156" t="s">
        <v>69</v>
      </c>
      <c r="O33" s="157"/>
      <c r="P33" s="157"/>
      <c r="Q33" s="157"/>
      <c r="R33" s="157"/>
      <c r="S33" s="157"/>
      <c r="T33" s="155" t="s">
        <v>67</v>
      </c>
      <c r="U33" s="150"/>
      <c r="V33" s="150"/>
      <c r="W33" s="150"/>
      <c r="X33" s="150"/>
      <c r="Y33" s="88" t="s">
        <v>68</v>
      </c>
      <c r="Z33" s="39"/>
      <c r="AA33" s="39"/>
      <c r="AB33" s="39"/>
      <c r="AC33" s="39"/>
      <c r="AD33" s="39"/>
      <c r="AE33" s="89" t="s">
        <v>67</v>
      </c>
      <c r="AF33" s="90"/>
      <c r="AG33" s="90"/>
      <c r="AH33" s="90"/>
      <c r="AI33" s="90"/>
      <c r="AJ33" s="90"/>
      <c r="AK33" s="148" t="s">
        <v>67</v>
      </c>
      <c r="AL33" s="149"/>
      <c r="AM33" s="149"/>
      <c r="AN33" s="149"/>
      <c r="AO33" s="149"/>
      <c r="AP33" s="149"/>
      <c r="AQ33" s="149"/>
      <c r="AR33" s="149"/>
      <c r="AS33" s="149"/>
      <c r="AT33" s="149"/>
    </row>
    <row r="34" spans="1:46" s="42" customFormat="1" ht="12" customHeight="1">
      <c r="A34" s="43" t="s">
        <v>37</v>
      </c>
      <c r="B34" s="44">
        <v>1955</v>
      </c>
      <c r="C34" s="43">
        <v>1956</v>
      </c>
      <c r="D34" s="43">
        <v>1957</v>
      </c>
      <c r="E34" s="43">
        <v>1958</v>
      </c>
      <c r="F34" s="43">
        <v>1959</v>
      </c>
      <c r="G34" s="45">
        <v>1960</v>
      </c>
      <c r="H34" s="43">
        <v>1961</v>
      </c>
      <c r="I34" s="43">
        <v>1962</v>
      </c>
      <c r="J34" s="43">
        <v>1963</v>
      </c>
      <c r="K34" s="43">
        <v>1964</v>
      </c>
      <c r="L34" s="43">
        <v>1965</v>
      </c>
      <c r="M34" s="45">
        <v>1966</v>
      </c>
      <c r="N34" s="43">
        <v>1967</v>
      </c>
      <c r="O34" s="43">
        <v>1968</v>
      </c>
      <c r="P34" s="43">
        <v>1969</v>
      </c>
      <c r="Q34" s="43">
        <v>1970</v>
      </c>
      <c r="R34" s="43">
        <v>1971</v>
      </c>
      <c r="S34" s="45">
        <v>1972</v>
      </c>
      <c r="T34" s="43">
        <v>1973</v>
      </c>
      <c r="U34" s="43">
        <v>1974</v>
      </c>
      <c r="V34" s="43">
        <v>1975</v>
      </c>
      <c r="W34" s="43">
        <v>1976</v>
      </c>
      <c r="X34" s="45">
        <v>1977</v>
      </c>
      <c r="Y34" s="46" t="s">
        <v>38</v>
      </c>
      <c r="Z34" s="46" t="s">
        <v>39</v>
      </c>
      <c r="AA34" s="46" t="s">
        <v>40</v>
      </c>
      <c r="AB34" s="46" t="s">
        <v>41</v>
      </c>
      <c r="AC34" s="46" t="s">
        <v>42</v>
      </c>
      <c r="AD34" s="46" t="s">
        <v>43</v>
      </c>
      <c r="AE34" s="46">
        <v>1984</v>
      </c>
      <c r="AF34" s="46">
        <v>1985</v>
      </c>
      <c r="AG34" s="46">
        <v>1986</v>
      </c>
      <c r="AH34" s="46">
        <v>1987</v>
      </c>
      <c r="AI34" s="46">
        <v>1988</v>
      </c>
      <c r="AJ34" s="46">
        <v>1989</v>
      </c>
      <c r="AK34" s="47">
        <v>1990</v>
      </c>
      <c r="AL34" s="47">
        <v>1991</v>
      </c>
      <c r="AM34" s="47">
        <v>1992</v>
      </c>
      <c r="AN34" s="47">
        <v>1993</v>
      </c>
      <c r="AO34" s="47">
        <v>1994</v>
      </c>
      <c r="AP34" s="47">
        <v>1995</v>
      </c>
      <c r="AQ34" s="47">
        <v>1996</v>
      </c>
      <c r="AR34" s="47">
        <v>1997</v>
      </c>
      <c r="AS34" s="48" t="s">
        <v>44</v>
      </c>
      <c r="AT34" s="49" t="s">
        <v>45</v>
      </c>
    </row>
    <row r="35" spans="1:46" s="42" customFormat="1" ht="12" customHeight="1">
      <c r="A35" s="59" t="s">
        <v>46</v>
      </c>
      <c r="B35" s="91">
        <v>12552</v>
      </c>
      <c r="C35" s="92">
        <v>14297</v>
      </c>
      <c r="D35" s="93">
        <v>18120</v>
      </c>
      <c r="E35" s="92">
        <v>20549</v>
      </c>
      <c r="F35" s="93">
        <v>29398</v>
      </c>
      <c r="G35" s="92">
        <v>32269</v>
      </c>
      <c r="H35" s="94">
        <v>38272</v>
      </c>
      <c r="I35" s="95">
        <v>43036</v>
      </c>
      <c r="J35" s="93">
        <v>51590</v>
      </c>
      <c r="K35" s="95">
        <v>58014</v>
      </c>
      <c r="L35" s="93">
        <v>58597</v>
      </c>
      <c r="M35" s="92">
        <v>60126</v>
      </c>
      <c r="N35" s="62">
        <v>62776.30079756932</v>
      </c>
      <c r="O35" s="61">
        <v>58340.0513008428</v>
      </c>
      <c r="P35" s="61">
        <v>54861.45212206243</v>
      </c>
      <c r="Q35" s="61">
        <v>51112.962345884705</v>
      </c>
      <c r="R35" s="61">
        <v>49264.65927099842</v>
      </c>
      <c r="S35" s="61">
        <v>49897.15668481548</v>
      </c>
      <c r="T35" s="62">
        <v>48695.652173913</v>
      </c>
      <c r="U35" s="61">
        <v>47104.97835497836</v>
      </c>
      <c r="V35" s="61">
        <v>46687.10152035311</v>
      </c>
      <c r="W35" s="61">
        <v>47518.86576720786</v>
      </c>
      <c r="X35" s="61">
        <v>49872.39472564866</v>
      </c>
      <c r="Y35" s="62">
        <v>51652.41598727381</v>
      </c>
      <c r="Z35" s="61">
        <v>51776.79882525698</v>
      </c>
      <c r="AA35" s="61">
        <v>50107.8348778433</v>
      </c>
      <c r="AB35" s="61">
        <v>51772.559852670354</v>
      </c>
      <c r="AC35" s="61">
        <v>51770.355504587154</v>
      </c>
      <c r="AD35" s="61">
        <v>53121.4031241436</v>
      </c>
      <c r="AE35" s="62">
        <v>58345.2098178939</v>
      </c>
      <c r="AF35" s="61">
        <v>63623.26233898737</v>
      </c>
      <c r="AG35" s="61">
        <v>66057.56109663814</v>
      </c>
      <c r="AH35" s="61">
        <v>68807.57173860622</v>
      </c>
      <c r="AI35" s="61">
        <v>68880.08390630463</v>
      </c>
      <c r="AJ35" s="61">
        <v>69448.79248658319</v>
      </c>
      <c r="AK35" s="63">
        <v>68471.28287707998</v>
      </c>
      <c r="AL35" s="64">
        <v>67831.18888317035</v>
      </c>
      <c r="AM35" s="64">
        <v>68397.6</v>
      </c>
      <c r="AN35" s="64">
        <v>68086.66991426346</v>
      </c>
      <c r="AO35" s="64">
        <v>65002.552321156785</v>
      </c>
      <c r="AP35" s="64">
        <v>63801.90976179531</v>
      </c>
      <c r="AQ35" s="64">
        <v>62595.709245095095</v>
      </c>
      <c r="AR35" s="64">
        <v>63556.21924809316</v>
      </c>
      <c r="AS35" s="64">
        <v>64100.58844011142</v>
      </c>
      <c r="AT35" s="64">
        <v>64199.28315412187</v>
      </c>
    </row>
    <row r="36" spans="1:46" s="42" customFormat="1" ht="12" customHeight="1">
      <c r="A36" s="66"/>
      <c r="B36" s="96"/>
      <c r="C36" s="54"/>
      <c r="D36" s="97"/>
      <c r="E36" s="54"/>
      <c r="F36" s="97"/>
      <c r="G36" s="54"/>
      <c r="H36" s="98"/>
      <c r="I36" s="99"/>
      <c r="J36" s="97"/>
      <c r="K36" s="99"/>
      <c r="L36" s="97"/>
      <c r="M36" s="54"/>
      <c r="N36" s="55"/>
      <c r="O36" s="56"/>
      <c r="P36" s="56"/>
      <c r="Q36" s="56"/>
      <c r="R36" s="56"/>
      <c r="S36" s="56"/>
      <c r="T36" s="55"/>
      <c r="U36" s="56"/>
      <c r="V36" s="56"/>
      <c r="W36" s="56"/>
      <c r="X36" s="56"/>
      <c r="Y36" s="54"/>
      <c r="Z36" s="53"/>
      <c r="AA36" s="53"/>
      <c r="AB36" s="53"/>
      <c r="AC36" s="53"/>
      <c r="AD36" s="53"/>
      <c r="AE36" s="54"/>
      <c r="AF36" s="53"/>
      <c r="AG36" s="53"/>
      <c r="AH36" s="53"/>
      <c r="AI36" s="53"/>
      <c r="AJ36" s="53"/>
      <c r="AK36" s="68"/>
      <c r="AL36" s="69"/>
      <c r="AM36" s="69"/>
      <c r="AN36" s="69"/>
      <c r="AO36" s="69"/>
      <c r="AP36" s="69"/>
      <c r="AQ36" s="69"/>
      <c r="AR36" s="69"/>
      <c r="AS36" s="70"/>
      <c r="AT36" s="70"/>
    </row>
    <row r="37" spans="1:46" s="42" customFormat="1" ht="12" customHeight="1">
      <c r="A37" s="59" t="s">
        <v>47</v>
      </c>
      <c r="B37" s="91">
        <v>10659</v>
      </c>
      <c r="C37" s="92">
        <v>12129</v>
      </c>
      <c r="D37" s="93">
        <v>15332</v>
      </c>
      <c r="E37" s="92">
        <v>17091</v>
      </c>
      <c r="F37" s="93">
        <v>24401</v>
      </c>
      <c r="G37" s="92">
        <v>26199</v>
      </c>
      <c r="H37" s="94">
        <v>29594</v>
      </c>
      <c r="I37" s="95">
        <v>30272</v>
      </c>
      <c r="J37" s="93">
        <v>32056</v>
      </c>
      <c r="K37" s="95">
        <v>31929</v>
      </c>
      <c r="L37" s="93">
        <v>29439</v>
      </c>
      <c r="M37" s="92">
        <v>29576</v>
      </c>
      <c r="N37" s="62">
        <v>32533.23205469047</v>
      </c>
      <c r="O37" s="61">
        <v>30322.462440454383</v>
      </c>
      <c r="P37" s="61">
        <v>29309.014380918972</v>
      </c>
      <c r="Q37" s="61">
        <v>26594.468510496503</v>
      </c>
      <c r="R37" s="61">
        <v>25705.229793977815</v>
      </c>
      <c r="S37" s="61">
        <v>26926.799758015728</v>
      </c>
      <c r="T37" s="62">
        <v>26092.753623188408</v>
      </c>
      <c r="U37" s="61">
        <v>24393.939393939396</v>
      </c>
      <c r="V37" s="61">
        <v>23734.673859735165</v>
      </c>
      <c r="W37" s="61">
        <v>23850.903270066316</v>
      </c>
      <c r="X37" s="61">
        <v>25231.816248404935</v>
      </c>
      <c r="Y37" s="62">
        <v>25649.234440246568</v>
      </c>
      <c r="Z37" s="61">
        <v>25313.87665198238</v>
      </c>
      <c r="AA37" s="61">
        <v>25182.81381634372</v>
      </c>
      <c r="AB37" s="61">
        <v>28258.13382443217</v>
      </c>
      <c r="AC37" s="61">
        <v>31637.04128440367</v>
      </c>
      <c r="AD37" s="61">
        <v>34168.2652781584</v>
      </c>
      <c r="AE37" s="62">
        <v>38647.40036949063</v>
      </c>
      <c r="AF37" s="61">
        <v>42976.66114016069</v>
      </c>
      <c r="AG37" s="61">
        <v>45808.212380597935</v>
      </c>
      <c r="AH37" s="61">
        <v>47205.20858451893</v>
      </c>
      <c r="AI37" s="61">
        <v>46729.984850250556</v>
      </c>
      <c r="AJ37" s="61">
        <v>45466.2343470483</v>
      </c>
      <c r="AK37" s="63">
        <v>42860.976918947934</v>
      </c>
      <c r="AL37" s="64">
        <v>40481.72928461142</v>
      </c>
      <c r="AM37" s="64">
        <v>40060.6</v>
      </c>
      <c r="AN37" s="64">
        <v>40188.026110678096</v>
      </c>
      <c r="AO37" s="64">
        <v>35924.86586757991</v>
      </c>
      <c r="AP37" s="64">
        <v>34505.458634761635</v>
      </c>
      <c r="AQ37" s="64">
        <v>34268.37604062515</v>
      </c>
      <c r="AR37" s="64">
        <v>35117.49778250843</v>
      </c>
      <c r="AS37" s="64">
        <v>34706.59993036212</v>
      </c>
      <c r="AT37" s="64">
        <v>33878.53131933777</v>
      </c>
    </row>
    <row r="38" spans="1:46" s="42" customFormat="1" ht="12" customHeight="1">
      <c r="A38" s="59" t="s">
        <v>48</v>
      </c>
      <c r="B38" s="96">
        <v>332</v>
      </c>
      <c r="C38" s="54">
        <v>397</v>
      </c>
      <c r="D38" s="97">
        <v>645</v>
      </c>
      <c r="E38" s="54">
        <v>796</v>
      </c>
      <c r="F38" s="93">
        <v>1023</v>
      </c>
      <c r="G38" s="92">
        <v>1308</v>
      </c>
      <c r="H38" s="94">
        <v>1711</v>
      </c>
      <c r="I38" s="95">
        <v>2304</v>
      </c>
      <c r="J38" s="93">
        <v>2585</v>
      </c>
      <c r="K38" s="95">
        <v>2969</v>
      </c>
      <c r="L38" s="93">
        <v>3176</v>
      </c>
      <c r="M38" s="92">
        <v>3532</v>
      </c>
      <c r="N38" s="62">
        <v>3475.1234333459934</v>
      </c>
      <c r="O38" s="61">
        <v>3741.297178453646</v>
      </c>
      <c r="P38" s="61">
        <v>3816.2048404068746</v>
      </c>
      <c r="Q38" s="61">
        <v>3612.129290236588</v>
      </c>
      <c r="R38" s="61">
        <v>4082.4088748019017</v>
      </c>
      <c r="S38" s="61">
        <v>4679.370840895342</v>
      </c>
      <c r="T38" s="62">
        <v>4594.202898550725</v>
      </c>
      <c r="U38" s="61">
        <v>5597.9437229437235</v>
      </c>
      <c r="V38" s="61">
        <v>5321.235899950956</v>
      </c>
      <c r="W38" s="61">
        <v>5376.171964326549</v>
      </c>
      <c r="X38" s="61">
        <v>5591.237771161208</v>
      </c>
      <c r="Y38" s="62">
        <v>5901.769735533903</v>
      </c>
      <c r="Z38" s="61">
        <v>6242.65785609398</v>
      </c>
      <c r="AA38" s="61">
        <v>6224.094355518113</v>
      </c>
      <c r="AB38" s="61">
        <v>5940.761203192143</v>
      </c>
      <c r="AC38" s="61">
        <v>5546.158256880734</v>
      </c>
      <c r="AD38" s="61">
        <v>5889.284735543984</v>
      </c>
      <c r="AE38" s="62">
        <v>6306.413301662707</v>
      </c>
      <c r="AF38" s="61">
        <v>6909.832929473281</v>
      </c>
      <c r="AG38" s="61">
        <v>6903.609973948642</v>
      </c>
      <c r="AH38" s="61">
        <v>7904.509283819629</v>
      </c>
      <c r="AI38" s="61">
        <v>8246.125160237734</v>
      </c>
      <c r="AJ38" s="61">
        <v>8690.742397137747</v>
      </c>
      <c r="AK38" s="63">
        <v>8918.947933440688</v>
      </c>
      <c r="AL38" s="64">
        <v>9496.654657745754</v>
      </c>
      <c r="AM38" s="64">
        <v>10055</v>
      </c>
      <c r="AN38" s="64">
        <v>10015.39068589244</v>
      </c>
      <c r="AO38" s="64">
        <v>10457.545662100458</v>
      </c>
      <c r="AP38" s="64">
        <v>10579.972175848638</v>
      </c>
      <c r="AQ38" s="64">
        <v>10758.197806182578</v>
      </c>
      <c r="AR38" s="64">
        <v>11238.600319318788</v>
      </c>
      <c r="AS38" s="64">
        <v>11800.913126740948</v>
      </c>
      <c r="AT38" s="64">
        <v>12478.240314046767</v>
      </c>
    </row>
    <row r="39" spans="1:46" s="42" customFormat="1" ht="12" customHeight="1">
      <c r="A39" s="59" t="s">
        <v>49</v>
      </c>
      <c r="B39" s="96"/>
      <c r="C39" s="54"/>
      <c r="D39" s="97"/>
      <c r="E39" s="54"/>
      <c r="F39" s="93"/>
      <c r="G39" s="92"/>
      <c r="H39" s="94">
        <v>3283</v>
      </c>
      <c r="I39" s="95">
        <v>5910</v>
      </c>
      <c r="J39" s="93">
        <v>11610</v>
      </c>
      <c r="K39" s="95">
        <v>17296</v>
      </c>
      <c r="L39" s="93">
        <v>19595</v>
      </c>
      <c r="M39" s="92">
        <v>19529</v>
      </c>
      <c r="N39" s="62">
        <v>18146.600835548805</v>
      </c>
      <c r="O39" s="61">
        <v>15771.344814950533</v>
      </c>
      <c r="P39" s="61">
        <v>13325.149070501577</v>
      </c>
      <c r="Q39" s="61">
        <v>12015.994668443853</v>
      </c>
      <c r="R39" s="61">
        <v>9660.855784469097</v>
      </c>
      <c r="S39" s="61">
        <v>8868.723532970356</v>
      </c>
      <c r="T39" s="62">
        <v>8185.507246376812</v>
      </c>
      <c r="U39" s="61">
        <v>7310.606060606061</v>
      </c>
      <c r="V39" s="61">
        <v>6777.832270720942</v>
      </c>
      <c r="W39" s="61">
        <v>7157.557740681454</v>
      </c>
      <c r="X39" s="61">
        <v>6022.968949383241</v>
      </c>
      <c r="Y39" s="62">
        <v>5844.1041956651425</v>
      </c>
      <c r="Z39" s="61">
        <v>5756.240822320118</v>
      </c>
      <c r="AA39" s="61">
        <v>4613.310867733782</v>
      </c>
      <c r="AB39" s="61">
        <v>4774.4014732965015</v>
      </c>
      <c r="AC39" s="61">
        <v>3704.1284403669724</v>
      </c>
      <c r="AD39" s="61">
        <v>2924.088791449712</v>
      </c>
      <c r="AE39" s="62">
        <v>3035.1016099234625</v>
      </c>
      <c r="AF39" s="61">
        <v>3475.322025251881</v>
      </c>
      <c r="AG39" s="61">
        <v>3590.125294628458</v>
      </c>
      <c r="AH39" s="61">
        <v>4096.937545213407</v>
      </c>
      <c r="AI39" s="61">
        <v>4292.040554713903</v>
      </c>
      <c r="AJ39" s="61">
        <v>5092.799642218247</v>
      </c>
      <c r="AK39" s="63">
        <v>6188.94256575416</v>
      </c>
      <c r="AL39" s="64">
        <v>6701.492537313433</v>
      </c>
      <c r="AM39" s="64">
        <v>6744</v>
      </c>
      <c r="AN39" s="64">
        <v>6808.238503507404</v>
      </c>
      <c r="AO39" s="64">
        <v>7053.081240487063</v>
      </c>
      <c r="AP39" s="64">
        <v>7341.942125765163</v>
      </c>
      <c r="AQ39" s="64">
        <v>7110.6844347747265</v>
      </c>
      <c r="AR39" s="64">
        <v>6957.715096682633</v>
      </c>
      <c r="AS39" s="64">
        <v>7194.637012534819</v>
      </c>
      <c r="AT39" s="64">
        <v>6858.789895886671</v>
      </c>
    </row>
    <row r="40" spans="1:46" s="42" customFormat="1" ht="12" customHeight="1">
      <c r="A40" s="59" t="s">
        <v>50</v>
      </c>
      <c r="B40" s="96"/>
      <c r="C40" s="54"/>
      <c r="D40" s="97"/>
      <c r="E40" s="54"/>
      <c r="F40" s="93"/>
      <c r="G40" s="92"/>
      <c r="H40" s="94">
        <v>1576</v>
      </c>
      <c r="I40" s="95">
        <v>1874</v>
      </c>
      <c r="J40" s="93">
        <v>2126</v>
      </c>
      <c r="K40" s="95">
        <v>2329</v>
      </c>
      <c r="L40" s="93">
        <v>2346</v>
      </c>
      <c r="M40" s="92">
        <v>2257</v>
      </c>
      <c r="N40" s="62">
        <v>2278.7694644891762</v>
      </c>
      <c r="O40" s="61">
        <v>2407.475265665079</v>
      </c>
      <c r="P40" s="61">
        <v>2094.002104524728</v>
      </c>
      <c r="Q40" s="61">
        <v>1912.6957680773078</v>
      </c>
      <c r="R40" s="61">
        <v>1762.282091917591</v>
      </c>
      <c r="S40" s="61">
        <v>1736.237144585602</v>
      </c>
      <c r="T40" s="62">
        <v>1826.0869565217392</v>
      </c>
      <c r="U40" s="61">
        <v>2053.5714285714284</v>
      </c>
      <c r="V40" s="61">
        <v>3342.3246689553703</v>
      </c>
      <c r="W40" s="61">
        <v>3770.8666819117307</v>
      </c>
      <c r="X40" s="61">
        <v>5448.745214802212</v>
      </c>
      <c r="Y40" s="62">
        <v>6231.8552396102605</v>
      </c>
      <c r="Z40" s="61">
        <v>6352.7900146842885</v>
      </c>
      <c r="AA40" s="61">
        <v>6070.766638584667</v>
      </c>
      <c r="AB40" s="61">
        <v>5372.928176795581</v>
      </c>
      <c r="AC40" s="61">
        <v>4317.660550458716</v>
      </c>
      <c r="AD40" s="61">
        <v>3532.4746505892026</v>
      </c>
      <c r="AE40" s="62">
        <v>3405.9118500923723</v>
      </c>
      <c r="AF40" s="61">
        <v>3046.8052544318325</v>
      </c>
      <c r="AG40" s="61">
        <v>2835.876442128768</v>
      </c>
      <c r="AH40" s="61">
        <v>2475.2833373523026</v>
      </c>
      <c r="AI40" s="61">
        <v>2477.5667171658315</v>
      </c>
      <c r="AJ40" s="61">
        <v>2704.6064400715563</v>
      </c>
      <c r="AK40" s="63">
        <v>2926.4626945786367</v>
      </c>
      <c r="AL40" s="64">
        <v>3039.6294390118373</v>
      </c>
      <c r="AM40" s="64">
        <v>3153.4</v>
      </c>
      <c r="AN40" s="64">
        <v>2607.921862821512</v>
      </c>
      <c r="AO40" s="64">
        <v>2732.824391171994</v>
      </c>
      <c r="AP40" s="64">
        <v>2637.573734001113</v>
      </c>
      <c r="AQ40" s="64">
        <v>2285.0258362795757</v>
      </c>
      <c r="AR40" s="64">
        <v>2103.7821536278166</v>
      </c>
      <c r="AS40" s="64">
        <v>994.6422353760445</v>
      </c>
      <c r="AT40" s="64">
        <v>1254.3352107868236</v>
      </c>
    </row>
    <row r="41" spans="1:46" s="100" customFormat="1" ht="12" customHeight="1">
      <c r="A41" s="59"/>
      <c r="B41" s="96"/>
      <c r="C41" s="54"/>
      <c r="D41" s="97"/>
      <c r="E41" s="54"/>
      <c r="F41" s="93"/>
      <c r="G41" s="92"/>
      <c r="H41" s="94"/>
      <c r="I41" s="95"/>
      <c r="J41" s="93"/>
      <c r="K41" s="95"/>
      <c r="L41" s="93"/>
      <c r="M41" s="92"/>
      <c r="N41" s="62"/>
      <c r="O41" s="61"/>
      <c r="P41" s="61"/>
      <c r="Q41" s="61"/>
      <c r="R41" s="61"/>
      <c r="S41" s="61"/>
      <c r="T41" s="62"/>
      <c r="U41" s="61"/>
      <c r="V41" s="61"/>
      <c r="W41" s="61"/>
      <c r="X41" s="61"/>
      <c r="Y41" s="62"/>
      <c r="Z41" s="61"/>
      <c r="AA41" s="61"/>
      <c r="AB41" s="61"/>
      <c r="AC41" s="61"/>
      <c r="AD41" s="61"/>
      <c r="AE41" s="62"/>
      <c r="AF41" s="61"/>
      <c r="AG41" s="61"/>
      <c r="AH41" s="61"/>
      <c r="AI41" s="61"/>
      <c r="AJ41" s="61"/>
      <c r="AK41" s="63"/>
      <c r="AL41" s="64"/>
      <c r="AM41" s="64"/>
      <c r="AN41" s="64"/>
      <c r="AO41" s="64"/>
      <c r="AP41" s="64"/>
      <c r="AQ41" s="64"/>
      <c r="AR41" s="64"/>
      <c r="AS41" s="64"/>
      <c r="AT41" s="64"/>
    </row>
    <row r="42" spans="1:46" s="100" customFormat="1" ht="12" customHeight="1">
      <c r="A42" s="59" t="s">
        <v>51</v>
      </c>
      <c r="B42" s="96"/>
      <c r="C42" s="54"/>
      <c r="D42" s="97"/>
      <c r="E42" s="54"/>
      <c r="F42" s="93"/>
      <c r="G42" s="92"/>
      <c r="H42" s="98">
        <v>579</v>
      </c>
      <c r="I42" s="99">
        <v>782</v>
      </c>
      <c r="J42" s="93">
        <v>1016</v>
      </c>
      <c r="K42" s="95">
        <v>1130</v>
      </c>
      <c r="L42" s="93">
        <v>1219</v>
      </c>
      <c r="M42" s="92">
        <v>1480</v>
      </c>
      <c r="N42" s="62">
        <v>1553.3611849601216</v>
      </c>
      <c r="O42" s="61">
        <v>1601.3191645291317</v>
      </c>
      <c r="P42" s="61">
        <v>1518.7653454928095</v>
      </c>
      <c r="Q42" s="61">
        <v>1506.1646117960681</v>
      </c>
      <c r="R42" s="61">
        <v>1625.9904912836766</v>
      </c>
      <c r="S42" s="61">
        <v>1890.5021173623713</v>
      </c>
      <c r="T42" s="62">
        <v>1907.2463768115942</v>
      </c>
      <c r="U42" s="61">
        <v>2026.5151515151515</v>
      </c>
      <c r="V42" s="61">
        <v>1993.6243256498283</v>
      </c>
      <c r="W42" s="61">
        <v>1962.039789618111</v>
      </c>
      <c r="X42" s="61">
        <v>2071.4589536367503</v>
      </c>
      <c r="Y42" s="62">
        <v>2087.89023662756</v>
      </c>
      <c r="Z42" s="61">
        <v>2053.9647577092514</v>
      </c>
      <c r="AA42" s="61">
        <v>2077.5063184498736</v>
      </c>
      <c r="AB42" s="61">
        <v>2056.476365868631</v>
      </c>
      <c r="AC42" s="61">
        <v>1948.1077981651376</v>
      </c>
      <c r="AD42" s="61">
        <v>2058.0981090709784</v>
      </c>
      <c r="AE42" s="62">
        <v>2211.665347057271</v>
      </c>
      <c r="AF42" s="61">
        <v>2374.697104961102</v>
      </c>
      <c r="AG42" s="61">
        <v>2323.5330604143405</v>
      </c>
      <c r="AH42" s="61">
        <v>2462.0207378828068</v>
      </c>
      <c r="AI42" s="61">
        <v>2517.1891387950122</v>
      </c>
      <c r="AJ42" s="61">
        <v>2653.175313059034</v>
      </c>
      <c r="AK42" s="63">
        <v>2587.224906065486</v>
      </c>
      <c r="AL42" s="64">
        <v>2711.888831703551</v>
      </c>
      <c r="AM42" s="64">
        <v>2659</v>
      </c>
      <c r="AN42" s="64">
        <v>2621.415627435698</v>
      </c>
      <c r="AO42" s="64">
        <v>2579.4349315068494</v>
      </c>
      <c r="AP42" s="64">
        <v>2590.898353893249</v>
      </c>
      <c r="AQ42" s="64">
        <v>2580.262403998543</v>
      </c>
      <c r="AR42" s="64">
        <v>2611.603317633698</v>
      </c>
      <c r="AS42" s="64">
        <v>3664.731023676881</v>
      </c>
      <c r="AT42" s="64">
        <v>3967.31353473289</v>
      </c>
    </row>
    <row r="43" spans="1:46" s="100" customFormat="1" ht="12" customHeight="1">
      <c r="A43" s="59" t="s">
        <v>52</v>
      </c>
      <c r="B43" s="96"/>
      <c r="C43" s="54"/>
      <c r="D43" s="97"/>
      <c r="E43" s="54"/>
      <c r="F43" s="93"/>
      <c r="G43" s="92"/>
      <c r="H43" s="98">
        <v>308</v>
      </c>
      <c r="I43" s="99">
        <v>452</v>
      </c>
      <c r="J43" s="97">
        <v>495</v>
      </c>
      <c r="K43" s="99">
        <v>546</v>
      </c>
      <c r="L43" s="97">
        <v>638</v>
      </c>
      <c r="M43" s="54">
        <v>742</v>
      </c>
      <c r="N43" s="62">
        <v>1215.3437143942272</v>
      </c>
      <c r="O43" s="61">
        <v>1212.8984976181753</v>
      </c>
      <c r="P43" s="61">
        <v>1132.9358119957908</v>
      </c>
      <c r="Q43" s="61">
        <v>1132.9556814395203</v>
      </c>
      <c r="R43" s="61">
        <v>1318.541996830428</v>
      </c>
      <c r="S43" s="61">
        <v>1448.8808227465215</v>
      </c>
      <c r="T43" s="62">
        <v>1605.7971014492755</v>
      </c>
      <c r="U43" s="61">
        <v>1396.1038961038962</v>
      </c>
      <c r="V43" s="61">
        <v>1530.1618440411967</v>
      </c>
      <c r="W43" s="61">
        <v>1561.8568488451863</v>
      </c>
      <c r="X43" s="61">
        <v>1601.4461931093151</v>
      </c>
      <c r="Y43" s="62">
        <v>1797.574070391728</v>
      </c>
      <c r="Z43" s="61">
        <v>1853.891336270191</v>
      </c>
      <c r="AA43" s="61">
        <v>1683.235046335299</v>
      </c>
      <c r="AB43" s="61">
        <v>1628.2995702885207</v>
      </c>
      <c r="AC43" s="61">
        <v>1383.3142201834862</v>
      </c>
      <c r="AD43" s="61">
        <v>1304.4669772540421</v>
      </c>
      <c r="AE43" s="62">
        <v>1270.7838479809975</v>
      </c>
      <c r="AF43" s="61">
        <v>1350.593036602474</v>
      </c>
      <c r="AG43" s="61">
        <v>1317.4544101228134</v>
      </c>
      <c r="AH43" s="61">
        <v>1366.0477453580902</v>
      </c>
      <c r="AI43" s="61">
        <v>1351.8237967602845</v>
      </c>
      <c r="AJ43" s="61">
        <v>1403.1753130590341</v>
      </c>
      <c r="AK43" s="63">
        <v>1487.9227053140096</v>
      </c>
      <c r="AL43" s="64">
        <v>1628.1008749356665</v>
      </c>
      <c r="AM43" s="64">
        <v>1688</v>
      </c>
      <c r="AN43" s="64">
        <v>1755.1899844115355</v>
      </c>
      <c r="AO43" s="64">
        <v>1961.683789954338</v>
      </c>
      <c r="AP43" s="64">
        <v>1844.2376182526432</v>
      </c>
      <c r="AQ43" s="64">
        <v>1633.4954219925664</v>
      </c>
      <c r="AR43" s="64">
        <v>1673.128437111939</v>
      </c>
      <c r="AS43" s="64">
        <v>1754.08426183844</v>
      </c>
      <c r="AT43" s="64">
        <v>1718.1814302782045</v>
      </c>
    </row>
    <row r="44" spans="1:46" s="100" customFormat="1" ht="12" customHeight="1">
      <c r="A44" s="59" t="s">
        <v>53</v>
      </c>
      <c r="B44" s="96"/>
      <c r="C44" s="54"/>
      <c r="D44" s="97"/>
      <c r="E44" s="54"/>
      <c r="F44" s="93"/>
      <c r="G44" s="92"/>
      <c r="H44" s="98">
        <v>232</v>
      </c>
      <c r="I44" s="99">
        <v>422</v>
      </c>
      <c r="J44" s="97">
        <v>586</v>
      </c>
      <c r="K44" s="99">
        <v>498</v>
      </c>
      <c r="L44" s="97">
        <v>589</v>
      </c>
      <c r="M44" s="54">
        <v>985</v>
      </c>
      <c r="N44" s="62">
        <v>1443.2206608431447</v>
      </c>
      <c r="O44" s="61">
        <v>1113.961157933309</v>
      </c>
      <c r="P44" s="61">
        <v>1417.046650298141</v>
      </c>
      <c r="Q44" s="61">
        <v>1782.7390869710098</v>
      </c>
      <c r="R44" s="61">
        <v>2307.4484944532487</v>
      </c>
      <c r="S44" s="61">
        <v>1687.8402903811252</v>
      </c>
      <c r="T44" s="62">
        <v>1657.9710144927537</v>
      </c>
      <c r="U44" s="61">
        <v>1875</v>
      </c>
      <c r="V44" s="61">
        <v>1557.1358509073075</v>
      </c>
      <c r="W44" s="61">
        <v>1442.9453464440887</v>
      </c>
      <c r="X44" s="61">
        <v>1505.7422373458103</v>
      </c>
      <c r="Y44" s="62">
        <v>1527.1425730761582</v>
      </c>
      <c r="Z44" s="61">
        <v>1464.7577092511015</v>
      </c>
      <c r="AA44" s="61">
        <v>1494.5240101095196</v>
      </c>
      <c r="AB44" s="61">
        <v>1333.6402701043585</v>
      </c>
      <c r="AC44" s="61">
        <v>1133.8876146788991</v>
      </c>
      <c r="AD44" s="61">
        <v>1200.3288572211566</v>
      </c>
      <c r="AE44" s="62">
        <v>1372.3937714436527</v>
      </c>
      <c r="AF44" s="61">
        <v>1313.6079581686008</v>
      </c>
      <c r="AG44" s="61">
        <v>1137.575983128644</v>
      </c>
      <c r="AH44" s="61">
        <v>1094.7673016638535</v>
      </c>
      <c r="AI44" s="61">
        <v>1044.1673464631162</v>
      </c>
      <c r="AJ44" s="61">
        <v>1189.624329159213</v>
      </c>
      <c r="AK44" s="63">
        <v>1121.8464841653247</v>
      </c>
      <c r="AL44" s="64">
        <v>1266.9068450849202</v>
      </c>
      <c r="AM44" s="64">
        <v>1523</v>
      </c>
      <c r="AN44" s="64">
        <v>1659.6044427123927</v>
      </c>
      <c r="AO44" s="64">
        <v>1796.4935312024354</v>
      </c>
      <c r="AP44" s="64">
        <v>1700.4785754034503</v>
      </c>
      <c r="AQ44" s="64">
        <v>1626.921403317922</v>
      </c>
      <c r="AR44" s="64">
        <v>1583.6056412985631</v>
      </c>
      <c r="AS44" s="64">
        <v>1671.20995821727</v>
      </c>
      <c r="AT44" s="64">
        <v>1624.699607441543</v>
      </c>
    </row>
    <row r="45" spans="1:46" s="100" customFormat="1" ht="12" customHeight="1">
      <c r="A45" s="59" t="s">
        <v>54</v>
      </c>
      <c r="B45" s="96"/>
      <c r="C45" s="54"/>
      <c r="D45" s="97"/>
      <c r="E45" s="54"/>
      <c r="F45" s="93"/>
      <c r="G45" s="92"/>
      <c r="H45" s="98">
        <v>528</v>
      </c>
      <c r="I45" s="99">
        <v>569</v>
      </c>
      <c r="J45" s="97">
        <v>603</v>
      </c>
      <c r="K45" s="99">
        <v>673</v>
      </c>
      <c r="L45" s="97">
        <v>782</v>
      </c>
      <c r="M45" s="54">
        <v>789</v>
      </c>
      <c r="N45" s="62">
        <v>827.9529054310673</v>
      </c>
      <c r="O45" s="61">
        <v>795.1630633931844</v>
      </c>
      <c r="P45" s="61">
        <v>775.1666082076464</v>
      </c>
      <c r="Q45" s="61">
        <v>793.0689770076642</v>
      </c>
      <c r="R45" s="61">
        <v>820.919175911252</v>
      </c>
      <c r="S45" s="61">
        <v>889.2921960072595</v>
      </c>
      <c r="T45" s="62">
        <v>892.7536231884059</v>
      </c>
      <c r="U45" s="61">
        <v>846.8614718614718</v>
      </c>
      <c r="V45" s="61">
        <v>838.6463952918098</v>
      </c>
      <c r="W45" s="61">
        <v>875.8289503773153</v>
      </c>
      <c r="X45" s="61">
        <v>971.9268396427052</v>
      </c>
      <c r="Y45" s="62">
        <v>996.2219129051501</v>
      </c>
      <c r="Z45" s="61">
        <v>1013.2158590308371</v>
      </c>
      <c r="AA45" s="61">
        <v>985.6781802864364</v>
      </c>
      <c r="AB45" s="61">
        <v>1011.3566605279314</v>
      </c>
      <c r="AC45" s="61">
        <v>993.4059633027523</v>
      </c>
      <c r="AD45" s="61">
        <v>1020.8276240065771</v>
      </c>
      <c r="AE45" s="62">
        <v>1005.5423594615993</v>
      </c>
      <c r="AF45" s="61">
        <v>1066.190536921311</v>
      </c>
      <c r="AG45" s="61">
        <v>1011.0408137948145</v>
      </c>
      <c r="AH45" s="61">
        <v>991.0778876296117</v>
      </c>
      <c r="AI45" s="61">
        <v>1027.85223167463</v>
      </c>
      <c r="AJ45" s="61">
        <v>1014.0876565295171</v>
      </c>
      <c r="AK45" s="63">
        <v>1019.8604401502952</v>
      </c>
      <c r="AL45" s="64">
        <v>1082.6556870818322</v>
      </c>
      <c r="AM45" s="64">
        <v>1155</v>
      </c>
      <c r="AN45" s="64">
        <v>1122.2934528448948</v>
      </c>
      <c r="AO45" s="64">
        <v>1135.2825342465756</v>
      </c>
      <c r="AP45" s="64">
        <v>1107.0877388239658</v>
      </c>
      <c r="AQ45" s="64">
        <v>1065.697579548545</v>
      </c>
      <c r="AR45" s="64">
        <v>1067.0560581869788</v>
      </c>
      <c r="AS45" s="64">
        <v>1081.7896935933147</v>
      </c>
      <c r="AT45" s="64">
        <v>1085.2457757296468</v>
      </c>
    </row>
    <row r="46" spans="1:46" s="100" customFormat="1" ht="12" customHeight="1">
      <c r="A46" s="59"/>
      <c r="B46" s="96"/>
      <c r="C46" s="54"/>
      <c r="D46" s="97"/>
      <c r="E46" s="54"/>
      <c r="F46" s="93"/>
      <c r="G46" s="92"/>
      <c r="H46" s="98"/>
      <c r="I46" s="99"/>
      <c r="J46" s="97"/>
      <c r="K46" s="99"/>
      <c r="L46" s="97"/>
      <c r="M46" s="54"/>
      <c r="N46" s="62"/>
      <c r="O46" s="61"/>
      <c r="P46" s="61"/>
      <c r="Q46" s="61"/>
      <c r="R46" s="61"/>
      <c r="S46" s="61"/>
      <c r="T46" s="62"/>
      <c r="U46" s="61"/>
      <c r="V46" s="61"/>
      <c r="W46" s="61"/>
      <c r="X46" s="61"/>
      <c r="Y46" s="62"/>
      <c r="Z46" s="61"/>
      <c r="AA46" s="61"/>
      <c r="AB46" s="61"/>
      <c r="AC46" s="61"/>
      <c r="AD46" s="61"/>
      <c r="AE46" s="62"/>
      <c r="AF46" s="61"/>
      <c r="AG46" s="61"/>
      <c r="AH46" s="61"/>
      <c r="AI46" s="61"/>
      <c r="AJ46" s="61"/>
      <c r="AK46" s="63"/>
      <c r="AL46" s="64"/>
      <c r="AM46" s="64"/>
      <c r="AN46" s="64"/>
      <c r="AO46" s="64"/>
      <c r="AP46" s="64"/>
      <c r="AQ46" s="64"/>
      <c r="AR46" s="64"/>
      <c r="AS46" s="64"/>
      <c r="AT46" s="64"/>
    </row>
    <row r="47" spans="1:46" s="100" customFormat="1" ht="12" customHeight="1">
      <c r="A47" s="59" t="s">
        <v>55</v>
      </c>
      <c r="B47" s="96"/>
      <c r="C47" s="54"/>
      <c r="D47" s="97"/>
      <c r="E47" s="54"/>
      <c r="F47" s="93"/>
      <c r="G47" s="92"/>
      <c r="H47" s="98"/>
      <c r="I47" s="99"/>
      <c r="J47" s="97"/>
      <c r="K47" s="99"/>
      <c r="L47" s="97"/>
      <c r="M47" s="54"/>
      <c r="N47" s="54"/>
      <c r="O47" s="53"/>
      <c r="P47" s="53"/>
      <c r="Q47" s="53"/>
      <c r="R47" s="53"/>
      <c r="S47" s="53"/>
      <c r="T47" s="62"/>
      <c r="U47" s="61"/>
      <c r="V47" s="61"/>
      <c r="W47" s="61"/>
      <c r="X47" s="61"/>
      <c r="Y47" s="54"/>
      <c r="Z47" s="61"/>
      <c r="AA47" s="61"/>
      <c r="AB47" s="61"/>
      <c r="AC47" s="61"/>
      <c r="AD47" s="61"/>
      <c r="AE47" s="62"/>
      <c r="AF47" s="61"/>
      <c r="AG47" s="53"/>
      <c r="AH47" s="53"/>
      <c r="AI47" s="53"/>
      <c r="AJ47" s="53"/>
      <c r="AK47" s="72"/>
      <c r="AL47" s="73"/>
      <c r="AM47" s="73"/>
      <c r="AN47" s="64"/>
      <c r="AO47" s="64"/>
      <c r="AP47" s="64"/>
      <c r="AQ47" s="64"/>
      <c r="AR47" s="64"/>
      <c r="AS47" s="64"/>
      <c r="AT47" s="64"/>
    </row>
    <row r="48" spans="1:46" s="100" customFormat="1" ht="12" customHeight="1">
      <c r="A48" s="59" t="s">
        <v>56</v>
      </c>
      <c r="B48" s="96"/>
      <c r="C48" s="54"/>
      <c r="D48" s="97"/>
      <c r="E48" s="54"/>
      <c r="F48" s="93"/>
      <c r="G48" s="92"/>
      <c r="H48" s="98"/>
      <c r="I48" s="99"/>
      <c r="J48" s="97"/>
      <c r="K48" s="99"/>
      <c r="L48" s="97"/>
      <c r="M48" s="54"/>
      <c r="N48" s="62">
        <v>584.8841625522218</v>
      </c>
      <c r="O48" s="61">
        <v>608.2814217662147</v>
      </c>
      <c r="P48" s="61">
        <v>592.7744650999649</v>
      </c>
      <c r="Q48" s="61">
        <v>546.4845051649451</v>
      </c>
      <c r="R48" s="61">
        <v>681.4580031695721</v>
      </c>
      <c r="S48" s="61">
        <v>710.8287961282516</v>
      </c>
      <c r="T48" s="62">
        <v>840.5797101449276</v>
      </c>
      <c r="U48" s="61">
        <v>638.5281385281386</v>
      </c>
      <c r="V48" s="61">
        <v>586.0716037273173</v>
      </c>
      <c r="W48" s="61">
        <v>583.1237136976904</v>
      </c>
      <c r="X48" s="61">
        <v>489.1535516801361</v>
      </c>
      <c r="Y48" s="62">
        <v>686.0210777490555</v>
      </c>
      <c r="Z48" s="61">
        <v>649.7797356828195</v>
      </c>
      <c r="AA48" s="61">
        <v>788.542544229149</v>
      </c>
      <c r="AB48" s="61">
        <v>457.3357888275016</v>
      </c>
      <c r="AC48" s="61">
        <v>326.8348623853211</v>
      </c>
      <c r="AD48" s="61">
        <v>258.97506166072895</v>
      </c>
      <c r="AE48" s="62">
        <v>263.9218791237794</v>
      </c>
      <c r="AF48" s="61">
        <v>280.57645708455556</v>
      </c>
      <c r="AG48" s="61">
        <v>307.6541372038208</v>
      </c>
      <c r="AH48" s="61">
        <v>321.9194598504943</v>
      </c>
      <c r="AI48" s="61">
        <v>332.12912247989743</v>
      </c>
      <c r="AJ48" s="61">
        <v>387.96958855098393</v>
      </c>
      <c r="AK48" s="63">
        <v>401.5029522275899</v>
      </c>
      <c r="AL48" s="64">
        <v>445.7025218733917</v>
      </c>
      <c r="AM48" s="64">
        <v>365</v>
      </c>
      <c r="AN48" s="64">
        <v>339.23324240062357</v>
      </c>
      <c r="AO48" s="64">
        <v>354.9210426179605</v>
      </c>
      <c r="AP48" s="64">
        <v>342.237061769616</v>
      </c>
      <c r="AQ48" s="64">
        <v>300.0634575287825</v>
      </c>
      <c r="AR48" s="64">
        <v>330.84974277097746</v>
      </c>
      <c r="AS48" s="64">
        <v>380.39693593314763</v>
      </c>
      <c r="AT48" s="64">
        <v>387.43812937361326</v>
      </c>
    </row>
    <row r="49" spans="1:46" s="100" customFormat="1" ht="12" customHeight="1">
      <c r="A49" s="59" t="s">
        <v>57</v>
      </c>
      <c r="B49" s="96"/>
      <c r="C49" s="54"/>
      <c r="D49" s="97"/>
      <c r="E49" s="54"/>
      <c r="F49" s="93"/>
      <c r="G49" s="92"/>
      <c r="H49" s="98"/>
      <c r="I49" s="99"/>
      <c r="J49" s="97"/>
      <c r="K49" s="99"/>
      <c r="L49" s="97"/>
      <c r="M49" s="54"/>
      <c r="N49" s="62">
        <v>68.36308393467529</v>
      </c>
      <c r="O49" s="61">
        <v>62.2938805423232</v>
      </c>
      <c r="P49" s="61">
        <v>91.19607155384075</v>
      </c>
      <c r="Q49" s="61">
        <v>106.63112295901367</v>
      </c>
      <c r="R49" s="61">
        <v>101.42630744849446</v>
      </c>
      <c r="S49" s="61">
        <v>87.71929824561403</v>
      </c>
      <c r="T49" s="62">
        <v>81.15942028985508</v>
      </c>
      <c r="U49" s="61">
        <v>64.93506493506494</v>
      </c>
      <c r="V49" s="61">
        <v>71.11329082883766</v>
      </c>
      <c r="W49" s="61">
        <v>96.04390578550193</v>
      </c>
      <c r="X49" s="61">
        <v>140.36580178647384</v>
      </c>
      <c r="Y49" s="62">
        <v>113.34261284549612</v>
      </c>
      <c r="Z49" s="61">
        <v>214.75770925110135</v>
      </c>
      <c r="AA49" s="61">
        <v>210.61499578770008</v>
      </c>
      <c r="AB49" s="61">
        <v>245.54941682013506</v>
      </c>
      <c r="AC49" s="61">
        <v>236.52522935779817</v>
      </c>
      <c r="AD49" s="61">
        <v>242.5322006029049</v>
      </c>
      <c r="AE49" s="62">
        <v>253.36500395882817</v>
      </c>
      <c r="AF49" s="61">
        <v>267.8229817625303</v>
      </c>
      <c r="AG49" s="61">
        <v>261.7541247984121</v>
      </c>
      <c r="AH49" s="61">
        <v>268.8690619725102</v>
      </c>
      <c r="AI49" s="61">
        <v>261.04183661577906</v>
      </c>
      <c r="AJ49" s="61">
        <v>311.94096601073346</v>
      </c>
      <c r="AK49" s="63">
        <v>402.5764895330113</v>
      </c>
      <c r="AL49" s="64">
        <v>389.08903757076683</v>
      </c>
      <c r="AM49" s="64">
        <v>371</v>
      </c>
      <c r="AN49" s="64">
        <v>372.4074434918161</v>
      </c>
      <c r="AO49" s="64">
        <v>241.81887366818876</v>
      </c>
      <c r="AP49" s="64">
        <v>266.18438137636804</v>
      </c>
      <c r="AQ49" s="64">
        <v>228.44710361707914</v>
      </c>
      <c r="AR49" s="64">
        <v>168.52935958843358</v>
      </c>
      <c r="AS49" s="64">
        <v>148.8509749303621</v>
      </c>
      <c r="AT49" s="64">
        <v>149.34289127837516</v>
      </c>
    </row>
    <row r="50" spans="1:46" s="100" customFormat="1" ht="12" customHeight="1">
      <c r="A50" s="59" t="s">
        <v>58</v>
      </c>
      <c r="B50" s="96"/>
      <c r="C50" s="54"/>
      <c r="D50" s="97"/>
      <c r="E50" s="54"/>
      <c r="F50" s="93"/>
      <c r="G50" s="92"/>
      <c r="H50" s="98"/>
      <c r="I50" s="99"/>
      <c r="J50" s="97"/>
      <c r="K50" s="99"/>
      <c r="L50" s="97"/>
      <c r="M50" s="54"/>
      <c r="N50" s="62">
        <v>155.71591340676036</v>
      </c>
      <c r="O50" s="61">
        <v>164.89556614144377</v>
      </c>
      <c r="P50" s="61">
        <v>175.377060680463</v>
      </c>
      <c r="Q50" s="61">
        <v>196.60113295568146</v>
      </c>
      <c r="R50" s="61">
        <v>199.68304278922346</v>
      </c>
      <c r="S50" s="61">
        <v>208.7114337568058</v>
      </c>
      <c r="T50" s="62">
        <v>214.49275362318843</v>
      </c>
      <c r="U50" s="61">
        <v>229.978354978355</v>
      </c>
      <c r="V50" s="61">
        <v>232.9573320255027</v>
      </c>
      <c r="W50" s="61">
        <v>224.10244683283787</v>
      </c>
      <c r="X50" s="61">
        <v>227.5627392598894</v>
      </c>
      <c r="Y50" s="62">
        <v>220.71982501491348</v>
      </c>
      <c r="Z50" s="61">
        <v>225.77092511013217</v>
      </c>
      <c r="AA50" s="61">
        <v>212.2999157540017</v>
      </c>
      <c r="AB50" s="61">
        <v>219.45979128299572</v>
      </c>
      <c r="AC50" s="61">
        <v>199.2545871559633</v>
      </c>
      <c r="AD50" s="61">
        <v>215.12743217319814</v>
      </c>
      <c r="AE50" s="62">
        <v>287.6748482449195</v>
      </c>
      <c r="AF50" s="61">
        <v>246.14207371508735</v>
      </c>
      <c r="AG50" s="61">
        <v>227.01898027540005</v>
      </c>
      <c r="AH50" s="61">
        <v>259.22353508560406</v>
      </c>
      <c r="AI50" s="61">
        <v>227.24624169677193</v>
      </c>
      <c r="AJ50" s="61">
        <v>237.0304114490161</v>
      </c>
      <c r="AK50" s="63">
        <v>231.8840579710145</v>
      </c>
      <c r="AL50" s="64">
        <v>225.8363355635615</v>
      </c>
      <c r="AM50" s="64">
        <v>245</v>
      </c>
      <c r="AN50" s="64">
        <v>243.9438815276695</v>
      </c>
      <c r="AO50" s="64">
        <v>251.94634703196348</v>
      </c>
      <c r="AP50" s="64">
        <v>238.3602300129846</v>
      </c>
      <c r="AQ50" s="64">
        <v>234.79285649533134</v>
      </c>
      <c r="AR50" s="64">
        <v>236.8281000532198</v>
      </c>
      <c r="AS50" s="64">
        <v>240.25069637883007</v>
      </c>
      <c r="AT50" s="64">
        <v>259.4299368492917</v>
      </c>
    </row>
    <row r="51" spans="1:46" s="100" customFormat="1" ht="12" customHeight="1">
      <c r="A51" s="59" t="s">
        <v>59</v>
      </c>
      <c r="B51" s="96"/>
      <c r="C51" s="54"/>
      <c r="D51" s="97"/>
      <c r="E51" s="54"/>
      <c r="F51" s="93"/>
      <c r="G51" s="92"/>
      <c r="H51" s="98"/>
      <c r="I51" s="99"/>
      <c r="J51" s="97"/>
      <c r="K51" s="99"/>
      <c r="L51" s="97"/>
      <c r="M51" s="54"/>
      <c r="N51" s="62">
        <v>163.31181162172427</v>
      </c>
      <c r="O51" s="61">
        <v>175.88860388420667</v>
      </c>
      <c r="P51" s="61">
        <v>189.40722553490002</v>
      </c>
      <c r="Q51" s="61">
        <v>263.245584805065</v>
      </c>
      <c r="R51" s="61">
        <v>285.26148969889067</v>
      </c>
      <c r="S51" s="61">
        <v>151.24016938898973</v>
      </c>
      <c r="T51" s="62">
        <v>144.92753623188406</v>
      </c>
      <c r="U51" s="61">
        <v>137.987012987013</v>
      </c>
      <c r="V51" s="61">
        <v>159.39185875429132</v>
      </c>
      <c r="W51" s="61">
        <v>157.78641664761034</v>
      </c>
      <c r="X51" s="61">
        <v>150.9995746490855</v>
      </c>
      <c r="Y51" s="62">
        <v>153</v>
      </c>
      <c r="Z51" s="61">
        <v>171</v>
      </c>
      <c r="AA51" s="61">
        <v>170</v>
      </c>
      <c r="AB51" s="61">
        <v>163</v>
      </c>
      <c r="AC51" s="61">
        <v>149</v>
      </c>
      <c r="AD51" s="61">
        <v>147</v>
      </c>
      <c r="AE51" s="62">
        <v>145.15703351807863</v>
      </c>
      <c r="AF51" s="61">
        <v>145.38961867108787</v>
      </c>
      <c r="AG51" s="61">
        <v>137.70003721622626</v>
      </c>
      <c r="AH51" s="61">
        <v>132.6259946949602</v>
      </c>
      <c r="AI51" s="61">
        <v>142.1745717282368</v>
      </c>
      <c r="AJ51" s="61">
        <v>143.11270125223615</v>
      </c>
      <c r="AK51" s="63">
        <v>150.2952227589909</v>
      </c>
      <c r="AL51" s="64">
        <v>183.63355635615028</v>
      </c>
      <c r="AM51" s="64">
        <v>192</v>
      </c>
      <c r="AN51" s="64">
        <v>213.96434138737334</v>
      </c>
      <c r="AO51" s="64">
        <v>361.6019786910198</v>
      </c>
      <c r="AP51" s="64">
        <v>487.1202003338898</v>
      </c>
      <c r="AQ51" s="64">
        <v>391.3344211766839</v>
      </c>
      <c r="AR51" s="64">
        <v>362.3576370409792</v>
      </c>
      <c r="AS51" s="64">
        <v>335.3934540389972</v>
      </c>
      <c r="AT51" s="64">
        <v>396.926096603516</v>
      </c>
    </row>
    <row r="52" spans="1:46" s="100" customFormat="1" ht="12" customHeight="1">
      <c r="A52" s="59"/>
      <c r="B52" s="96"/>
      <c r="C52" s="54"/>
      <c r="D52" s="97"/>
      <c r="E52" s="54"/>
      <c r="F52" s="93"/>
      <c r="G52" s="92"/>
      <c r="H52" s="98"/>
      <c r="I52" s="99"/>
      <c r="J52" s="97"/>
      <c r="K52" s="99"/>
      <c r="L52" s="97"/>
      <c r="M52" s="54"/>
      <c r="N52" s="62"/>
      <c r="O52" s="61"/>
      <c r="P52" s="61"/>
      <c r="Q52" s="61"/>
      <c r="R52" s="61"/>
      <c r="S52" s="61"/>
      <c r="T52" s="62"/>
      <c r="U52" s="61"/>
      <c r="V52" s="61"/>
      <c r="W52" s="61"/>
      <c r="X52" s="61"/>
      <c r="Y52" s="62"/>
      <c r="Z52" s="61"/>
      <c r="AA52" s="61"/>
      <c r="AB52" s="61"/>
      <c r="AC52" s="61"/>
      <c r="AD52" s="61"/>
      <c r="AE52" s="62"/>
      <c r="AF52" s="61"/>
      <c r="AG52" s="61"/>
      <c r="AH52" s="61"/>
      <c r="AI52" s="61"/>
      <c r="AJ52" s="61"/>
      <c r="AK52" s="63"/>
      <c r="AL52" s="64"/>
      <c r="AM52" s="64"/>
      <c r="AN52" s="64"/>
      <c r="AO52" s="64"/>
      <c r="AP52" s="64"/>
      <c r="AQ52" s="64"/>
      <c r="AR52" s="64"/>
      <c r="AS52" s="64"/>
      <c r="AT52" s="64"/>
    </row>
    <row r="53" spans="1:46" s="100" customFormat="1" ht="12" customHeight="1">
      <c r="A53" s="59" t="s">
        <v>60</v>
      </c>
      <c r="B53" s="96"/>
      <c r="C53" s="54"/>
      <c r="D53" s="97"/>
      <c r="E53" s="54"/>
      <c r="F53" s="93"/>
      <c r="G53" s="92"/>
      <c r="H53" s="98"/>
      <c r="I53" s="99"/>
      <c r="J53" s="97"/>
      <c r="K53" s="99"/>
      <c r="L53" s="97"/>
      <c r="M53" s="54"/>
      <c r="N53" s="62">
        <v>140.52411697683252</v>
      </c>
      <c r="O53" s="61">
        <v>161.23122022718945</v>
      </c>
      <c r="P53" s="61">
        <v>112.24131883549632</v>
      </c>
      <c r="Q53" s="61">
        <v>156.61446184605134</v>
      </c>
      <c r="R53" s="61">
        <v>206.02218700475436</v>
      </c>
      <c r="S53" s="61">
        <v>199.6370235934664</v>
      </c>
      <c r="T53" s="62">
        <v>226.08695652173915</v>
      </c>
      <c r="U53" s="61">
        <v>221.86147186147187</v>
      </c>
      <c r="V53" s="61">
        <v>228.05296714075527</v>
      </c>
      <c r="W53" s="61">
        <v>249.25680310999311</v>
      </c>
      <c r="X53" s="61">
        <v>214.80221182475543</v>
      </c>
      <c r="Y53" s="62">
        <v>183</v>
      </c>
      <c r="Z53" s="61">
        <v>233</v>
      </c>
      <c r="AA53" s="61">
        <v>201</v>
      </c>
      <c r="AB53" s="61">
        <v>160</v>
      </c>
      <c r="AC53" s="61">
        <v>90</v>
      </c>
      <c r="AD53" s="61">
        <v>60</v>
      </c>
      <c r="AE53" s="62">
        <v>60.70203219846925</v>
      </c>
      <c r="AF53" s="61">
        <v>63.767376610126256</v>
      </c>
      <c r="AG53" s="61">
        <v>109.16759707232353</v>
      </c>
      <c r="AH53" s="61">
        <v>119.36339522546419</v>
      </c>
      <c r="AI53" s="61">
        <v>125.85945693975061</v>
      </c>
      <c r="AJ53" s="61">
        <v>82.73703041144901</v>
      </c>
      <c r="AK53" s="63">
        <v>71.92699946323135</v>
      </c>
      <c r="AL53" s="64">
        <v>90.7874420998456</v>
      </c>
      <c r="AM53" s="64">
        <v>95</v>
      </c>
      <c r="AN53" s="64">
        <v>55.91484801247077</v>
      </c>
      <c r="AO53" s="64">
        <v>64.2123287671233</v>
      </c>
      <c r="AP53" s="64">
        <v>64.82934520497125</v>
      </c>
      <c r="AQ53" s="64">
        <v>45.32680627322999</v>
      </c>
      <c r="AR53" s="64">
        <v>42.5758382118148</v>
      </c>
      <c r="AS53" s="64">
        <v>42.65320334261838</v>
      </c>
      <c r="AT53" s="64">
        <v>52.91005291005291</v>
      </c>
    </row>
    <row r="54" spans="1:46" s="100" customFormat="1" ht="12" customHeight="1">
      <c r="A54" s="59" t="s">
        <v>61</v>
      </c>
      <c r="B54" s="96"/>
      <c r="C54" s="54"/>
      <c r="D54" s="97"/>
      <c r="E54" s="54"/>
      <c r="F54" s="93"/>
      <c r="G54" s="92"/>
      <c r="H54" s="98"/>
      <c r="I54" s="99"/>
      <c r="J54" s="97"/>
      <c r="K54" s="99"/>
      <c r="L54" s="97"/>
      <c r="M54" s="54"/>
      <c r="N54" s="76" t="s">
        <v>62</v>
      </c>
      <c r="O54" s="61">
        <v>3.664345914254306</v>
      </c>
      <c r="P54" s="61">
        <v>17.537706068046298</v>
      </c>
      <c r="Q54" s="61">
        <v>29.990003332222596</v>
      </c>
      <c r="R54" s="61">
        <v>31.695721077654515</v>
      </c>
      <c r="S54" s="61">
        <v>69.57047791893527</v>
      </c>
      <c r="T54" s="62">
        <v>95.65217391304348</v>
      </c>
      <c r="U54" s="61">
        <v>94.6969696969697</v>
      </c>
      <c r="V54" s="61">
        <v>107.89602746444335</v>
      </c>
      <c r="W54" s="61">
        <v>80.03658815458495</v>
      </c>
      <c r="X54" s="61">
        <v>63.80263717566993</v>
      </c>
      <c r="Y54" s="62">
        <v>87.4925432491549</v>
      </c>
      <c r="Z54" s="61">
        <v>86.27019089574156</v>
      </c>
      <c r="AA54" s="61">
        <v>75.82139848357203</v>
      </c>
      <c r="AB54" s="61">
        <v>52.1792510742787</v>
      </c>
      <c r="AC54" s="61">
        <v>44.43807339449541</v>
      </c>
      <c r="AD54" s="61">
        <v>50.69882159495752</v>
      </c>
      <c r="AE54" s="62">
        <v>31.67062549485352</v>
      </c>
      <c r="AF54" s="61">
        <v>59.941334013518684</v>
      </c>
      <c r="AG54" s="61">
        <v>50.86217590869619</v>
      </c>
      <c r="AH54" s="61">
        <v>59.07885218230046</v>
      </c>
      <c r="AI54" s="61">
        <v>59.433632443771124</v>
      </c>
      <c r="AJ54" s="61">
        <v>50.31305903398927</v>
      </c>
      <c r="AK54" s="63">
        <v>47.23564143853999</v>
      </c>
      <c r="AL54" s="64">
        <v>52.496139989706634</v>
      </c>
      <c r="AM54" s="64">
        <v>50.6</v>
      </c>
      <c r="AN54" s="64">
        <v>47.647116134060795</v>
      </c>
      <c r="AO54" s="64">
        <v>43.55783866057839</v>
      </c>
      <c r="AP54" s="64">
        <v>54.72083101465405</v>
      </c>
      <c r="AQ54" s="64">
        <v>50.766023026017585</v>
      </c>
      <c r="AR54" s="64">
        <v>52.33280113535569</v>
      </c>
      <c r="AS54" s="64">
        <v>66.15598885793871</v>
      </c>
      <c r="AT54" s="64">
        <v>60.59054446151221</v>
      </c>
    </row>
    <row r="55" spans="1:46" s="100" customFormat="1" ht="12" customHeight="1">
      <c r="A55" s="59" t="s">
        <v>63</v>
      </c>
      <c r="B55" s="96"/>
      <c r="C55" s="54"/>
      <c r="D55" s="97"/>
      <c r="E55" s="54"/>
      <c r="F55" s="93"/>
      <c r="G55" s="92"/>
      <c r="H55" s="98"/>
      <c r="I55" s="99"/>
      <c r="J55" s="97"/>
      <c r="K55" s="99"/>
      <c r="L55" s="97"/>
      <c r="M55" s="54"/>
      <c r="N55" s="62">
        <v>182.3015571591341</v>
      </c>
      <c r="O55" s="61">
        <v>183.2172957127153</v>
      </c>
      <c r="P55" s="61">
        <v>273.5882146615223</v>
      </c>
      <c r="Q55" s="61">
        <v>453.1822725758081</v>
      </c>
      <c r="R55" s="61">
        <v>459.5879556259905</v>
      </c>
      <c r="S55" s="61">
        <v>320.6291591046582</v>
      </c>
      <c r="T55" s="62">
        <v>307.24637681159425</v>
      </c>
      <c r="U55" s="61">
        <v>192.0995670995671</v>
      </c>
      <c r="V55" s="61">
        <v>176.55713585090731</v>
      </c>
      <c r="W55" s="61">
        <v>109.76446375485936</v>
      </c>
      <c r="X55" s="61">
        <v>116.9715014887282</v>
      </c>
      <c r="Y55" s="62">
        <v>133.2272817657586</v>
      </c>
      <c r="Z55" s="61">
        <v>104.62555066079297</v>
      </c>
      <c r="AA55" s="61">
        <v>79.19123841617522</v>
      </c>
      <c r="AB55" s="61">
        <v>65.9914057704113</v>
      </c>
      <c r="AC55" s="61">
        <v>45.87155963302752</v>
      </c>
      <c r="AD55" s="61">
        <v>43.84762948753083</v>
      </c>
      <c r="AE55" s="62">
        <v>34.30984428609131</v>
      </c>
      <c r="AF55" s="61">
        <v>26.78229817625303</v>
      </c>
      <c r="AG55" s="61">
        <v>17.367572261506016</v>
      </c>
      <c r="AH55" s="61">
        <v>30.142271521581865</v>
      </c>
      <c r="AI55" s="61">
        <v>26.80340286679874</v>
      </c>
      <c r="AJ55" s="61">
        <v>30.18783542039356</v>
      </c>
      <c r="AK55" s="63">
        <v>35.42673107890499</v>
      </c>
      <c r="AL55" s="64">
        <v>30.777148739063303</v>
      </c>
      <c r="AM55" s="64">
        <v>37</v>
      </c>
      <c r="AN55" s="64">
        <v>35.47837100545596</v>
      </c>
      <c r="AO55" s="64">
        <v>43.28196347031964</v>
      </c>
      <c r="AP55" s="64">
        <v>39.881283620849565</v>
      </c>
      <c r="AQ55" s="64">
        <v>14.504578007433597</v>
      </c>
      <c r="AR55" s="64">
        <v>7.982969664715275</v>
      </c>
      <c r="AS55" s="64">
        <v>16.538997214484677</v>
      </c>
      <c r="AT55" s="64">
        <v>25.60163850486431</v>
      </c>
    </row>
    <row r="56" spans="1:46" s="100" customFormat="1" ht="12" customHeight="1">
      <c r="A56" s="101" t="s">
        <v>64</v>
      </c>
      <c r="B56" s="96"/>
      <c r="C56" s="54"/>
      <c r="D56" s="97"/>
      <c r="E56" s="54"/>
      <c r="F56" s="93"/>
      <c r="G56" s="92"/>
      <c r="H56" s="98"/>
      <c r="I56" s="99"/>
      <c r="J56" s="97"/>
      <c r="K56" s="99"/>
      <c r="L56" s="97"/>
      <c r="M56" s="54"/>
      <c r="N56" s="102">
        <v>11.39384732244588</v>
      </c>
      <c r="O56" s="103">
        <v>18.32172957127153</v>
      </c>
      <c r="P56" s="103">
        <v>17.537706068046298</v>
      </c>
      <c r="Q56" s="103">
        <v>19.99333555481506</v>
      </c>
      <c r="R56" s="103">
        <v>22.18700475435816</v>
      </c>
      <c r="S56" s="103">
        <v>24.198427102238355</v>
      </c>
      <c r="T56" s="102">
        <v>20.28985507246377</v>
      </c>
      <c r="U56" s="103">
        <v>24.350649350649352</v>
      </c>
      <c r="V56" s="103">
        <v>29.426189308484552</v>
      </c>
      <c r="W56" s="103">
        <v>27.44111593871484</v>
      </c>
      <c r="X56" s="103">
        <v>27.6478094427903</v>
      </c>
      <c r="Y56" s="102">
        <v>39.769337840524955</v>
      </c>
      <c r="Z56" s="103">
        <v>42.21732745961821</v>
      </c>
      <c r="AA56" s="103">
        <v>37.06823925863522</v>
      </c>
      <c r="AB56" s="103">
        <v>33.76304481276857</v>
      </c>
      <c r="AC56" s="103">
        <v>14.3348623853211</v>
      </c>
      <c r="AD56" s="103">
        <v>8.22143052891203</v>
      </c>
      <c r="AE56" s="102">
        <v>10.556875164951174</v>
      </c>
      <c r="AF56" s="103">
        <v>21.680908047442927</v>
      </c>
      <c r="AG56" s="103">
        <v>17.367572261506016</v>
      </c>
      <c r="AH56" s="103">
        <v>20.496744634675668</v>
      </c>
      <c r="AI56" s="103">
        <v>19.811210814590375</v>
      </c>
      <c r="AJ56" s="103">
        <v>16.771019677996424</v>
      </c>
      <c r="AK56" s="104">
        <v>18.250134192163177</v>
      </c>
      <c r="AL56" s="105">
        <v>3.6026762738033966</v>
      </c>
      <c r="AM56" s="105">
        <v>4</v>
      </c>
      <c r="AN56" s="106" t="s">
        <v>65</v>
      </c>
      <c r="AO56" s="105">
        <v>0</v>
      </c>
      <c r="AP56" s="105">
        <v>0.9274717121127806</v>
      </c>
      <c r="AQ56" s="105">
        <v>1.8130722509291997</v>
      </c>
      <c r="AR56" s="105">
        <v>1.7739932588256164</v>
      </c>
      <c r="AS56" s="105">
        <v>1.7409470752089136</v>
      </c>
      <c r="AT56" s="105">
        <v>1.7067759003242875</v>
      </c>
    </row>
    <row r="57" spans="1:46" s="100" customFormat="1" ht="12" customHeight="1">
      <c r="A57" s="107" t="s">
        <v>70</v>
      </c>
      <c r="B57" s="96"/>
      <c r="C57" s="54"/>
      <c r="D57" s="97"/>
      <c r="E57" s="54"/>
      <c r="F57" s="93"/>
      <c r="G57" s="92"/>
      <c r="H57" s="98"/>
      <c r="I57" s="99"/>
      <c r="J57" s="97"/>
      <c r="K57" s="99"/>
      <c r="L57" s="97"/>
      <c r="M57" s="54"/>
      <c r="N57" s="108"/>
      <c r="O57" s="108"/>
      <c r="P57" s="108"/>
      <c r="Q57" s="108"/>
      <c r="R57" s="108"/>
      <c r="S57" s="10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09"/>
      <c r="AF57" s="109"/>
      <c r="AG57" s="109"/>
      <c r="AH57" s="109"/>
      <c r="AI57" s="109"/>
      <c r="AJ57" s="99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</row>
    <row r="58" spans="1:46" ht="12" customHeight="1">
      <c r="A58" s="101" t="s">
        <v>66</v>
      </c>
      <c r="B58" s="111">
        <v>1561</v>
      </c>
      <c r="C58" s="112">
        <v>1770</v>
      </c>
      <c r="D58" s="113">
        <v>2143</v>
      </c>
      <c r="E58" s="112">
        <v>2662</v>
      </c>
      <c r="F58" s="113">
        <v>3970</v>
      </c>
      <c r="G58" s="114">
        <v>4891</v>
      </c>
      <c r="H58" s="115">
        <v>456</v>
      </c>
      <c r="I58" s="116">
        <v>448</v>
      </c>
      <c r="J58" s="117">
        <v>516</v>
      </c>
      <c r="K58" s="116">
        <v>653</v>
      </c>
      <c r="L58" s="117">
        <v>814</v>
      </c>
      <c r="M58" s="112">
        <v>1236</v>
      </c>
      <c r="N58" s="99"/>
      <c r="O58" s="99"/>
      <c r="P58" s="99"/>
      <c r="Q58" s="99"/>
      <c r="R58" s="99"/>
      <c r="S58" s="99"/>
      <c r="T58" s="78"/>
      <c r="U58" s="78"/>
      <c r="V58" s="78"/>
      <c r="W58" s="78"/>
      <c r="X58" s="78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</row>
    <row r="59" spans="1:46" ht="12" customHeight="1">
      <c r="A59" s="118" t="s">
        <v>81</v>
      </c>
      <c r="B59" s="119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</row>
    <row r="60" spans="1:46" ht="12" customHeight="1">
      <c r="A60" s="121" t="s">
        <v>71</v>
      </c>
      <c r="B60" s="119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</row>
    <row r="61" spans="1:46" ht="12" customHeight="1">
      <c r="A61" s="118" t="s">
        <v>82</v>
      </c>
      <c r="B61" s="119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78"/>
      <c r="O61" s="78"/>
      <c r="P61" s="78"/>
      <c r="Q61" s="78"/>
      <c r="R61" s="78"/>
      <c r="S61" s="78"/>
      <c r="T61" s="99"/>
      <c r="U61" s="99"/>
      <c r="V61" s="99"/>
      <c r="W61" s="99"/>
      <c r="X61" s="78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</row>
    <row r="62" spans="1:46" ht="12" customHeight="1">
      <c r="A62" s="122" t="s">
        <v>72</v>
      </c>
      <c r="B62" s="119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99"/>
      <c r="O62" s="99"/>
      <c r="P62" s="99"/>
      <c r="Q62" s="99"/>
      <c r="R62" s="78"/>
      <c r="S62" s="78"/>
      <c r="Y62" s="99"/>
      <c r="Z62" s="99"/>
      <c r="AA62" s="99"/>
      <c r="AB62" s="99"/>
      <c r="AC62" s="99"/>
      <c r="AD62" s="109"/>
      <c r="AE62" s="99"/>
      <c r="AF62" s="99"/>
      <c r="AG62" s="99"/>
      <c r="AH62" s="99"/>
      <c r="AI62" s="99"/>
      <c r="AJ62" s="109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</row>
    <row r="63" spans="2:46" ht="12" customHeight="1">
      <c r="B63" s="119"/>
      <c r="C63" s="42"/>
      <c r="D63" s="42"/>
      <c r="E63" s="42"/>
      <c r="F63" s="42"/>
      <c r="G63" s="42"/>
      <c r="H63" s="100"/>
      <c r="I63" s="100"/>
      <c r="J63" s="100"/>
      <c r="K63" s="100"/>
      <c r="L63" s="100"/>
      <c r="M63" s="10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</row>
    <row r="64" spans="2:46" ht="12" customHeight="1">
      <c r="B64" s="119"/>
      <c r="C64" s="42"/>
      <c r="D64" s="42"/>
      <c r="E64" s="42"/>
      <c r="F64" s="42"/>
      <c r="G64" s="42"/>
      <c r="H64" s="100"/>
      <c r="I64" s="100"/>
      <c r="J64" s="100"/>
      <c r="K64" s="100"/>
      <c r="L64" s="100"/>
      <c r="M64" s="10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</row>
    <row r="65" spans="2:13" ht="12" customHeight="1">
      <c r="B65" s="119"/>
      <c r="C65" s="42"/>
      <c r="D65" s="42"/>
      <c r="E65" s="42"/>
      <c r="F65" s="42"/>
      <c r="G65" s="42"/>
      <c r="H65" s="100"/>
      <c r="I65" s="100"/>
      <c r="J65" s="100"/>
      <c r="K65" s="100"/>
      <c r="L65" s="100"/>
      <c r="M65" s="100"/>
    </row>
    <row r="66" spans="1:13" ht="12" customHeight="1">
      <c r="A66" s="31" t="s">
        <v>73</v>
      </c>
      <c r="B66" s="119"/>
      <c r="C66" s="42"/>
      <c r="D66" s="42"/>
      <c r="E66" s="42"/>
      <c r="F66" s="42"/>
      <c r="G66" s="42"/>
      <c r="H66" s="100"/>
      <c r="I66" s="100"/>
      <c r="J66" s="100"/>
      <c r="K66" s="100"/>
      <c r="L66" s="100"/>
      <c r="M66" s="100"/>
    </row>
    <row r="67" spans="1:46" s="42" customFormat="1" ht="12" customHeight="1">
      <c r="A67" s="87"/>
      <c r="B67" s="151" t="s">
        <v>74</v>
      </c>
      <c r="C67" s="152"/>
      <c r="D67" s="152"/>
      <c r="E67" s="152"/>
      <c r="F67" s="152"/>
      <c r="G67" s="152"/>
      <c r="H67" s="153"/>
      <c r="I67" s="154"/>
      <c r="J67" s="154"/>
      <c r="K67" s="154"/>
      <c r="L67" s="154"/>
      <c r="M67" s="154"/>
      <c r="N67" s="156"/>
      <c r="O67" s="157"/>
      <c r="P67" s="157"/>
      <c r="Q67" s="157"/>
      <c r="R67" s="157"/>
      <c r="S67" s="157"/>
      <c r="T67" s="155"/>
      <c r="U67" s="150"/>
      <c r="V67" s="150"/>
      <c r="W67" s="150"/>
      <c r="X67" s="150"/>
      <c r="Y67" s="88"/>
      <c r="Z67" s="39"/>
      <c r="AA67" s="39"/>
      <c r="AB67" s="39"/>
      <c r="AC67" s="39"/>
      <c r="AD67" s="39"/>
      <c r="AE67" s="89" t="s">
        <v>67</v>
      </c>
      <c r="AF67" s="90"/>
      <c r="AG67" s="90"/>
      <c r="AH67" s="90"/>
      <c r="AI67" s="90"/>
      <c r="AJ67" s="90"/>
      <c r="AK67" s="148"/>
      <c r="AL67" s="149"/>
      <c r="AM67" s="149"/>
      <c r="AN67" s="149"/>
      <c r="AO67" s="149"/>
      <c r="AP67" s="149"/>
      <c r="AQ67" s="149"/>
      <c r="AR67" s="149"/>
      <c r="AS67" s="149"/>
      <c r="AT67" s="149"/>
    </row>
    <row r="68" spans="1:46" s="42" customFormat="1" ht="12" customHeight="1">
      <c r="A68" s="43" t="s">
        <v>37</v>
      </c>
      <c r="B68" s="47">
        <f aca="true" t="shared" si="0" ref="B68:AP68">C68-1</f>
        <v>55</v>
      </c>
      <c r="C68" s="47">
        <f t="shared" si="0"/>
        <v>56</v>
      </c>
      <c r="D68" s="47">
        <f t="shared" si="0"/>
        <v>57</v>
      </c>
      <c r="E68" s="47">
        <f t="shared" si="0"/>
        <v>58</v>
      </c>
      <c r="F68" s="47">
        <f t="shared" si="0"/>
        <v>59</v>
      </c>
      <c r="G68" s="47">
        <f t="shared" si="0"/>
        <v>60</v>
      </c>
      <c r="H68" s="47">
        <f t="shared" si="0"/>
        <v>61</v>
      </c>
      <c r="I68" s="47">
        <f t="shared" si="0"/>
        <v>62</v>
      </c>
      <c r="J68" s="47">
        <f t="shared" si="0"/>
        <v>63</v>
      </c>
      <c r="K68" s="47">
        <f t="shared" si="0"/>
        <v>64</v>
      </c>
      <c r="L68" s="47">
        <f t="shared" si="0"/>
        <v>65</v>
      </c>
      <c r="M68" s="47">
        <f t="shared" si="0"/>
        <v>66</v>
      </c>
      <c r="N68" s="47">
        <f t="shared" si="0"/>
        <v>67</v>
      </c>
      <c r="O68" s="47">
        <f t="shared" si="0"/>
        <v>68</v>
      </c>
      <c r="P68" s="47">
        <f t="shared" si="0"/>
        <v>69</v>
      </c>
      <c r="Q68" s="47">
        <f t="shared" si="0"/>
        <v>70</v>
      </c>
      <c r="R68" s="47">
        <f t="shared" si="0"/>
        <v>71</v>
      </c>
      <c r="S68" s="47">
        <f t="shared" si="0"/>
        <v>72</v>
      </c>
      <c r="T68" s="47">
        <f t="shared" si="0"/>
        <v>73</v>
      </c>
      <c r="U68" s="47">
        <f t="shared" si="0"/>
        <v>74</v>
      </c>
      <c r="V68" s="47">
        <f t="shared" si="0"/>
        <v>75</v>
      </c>
      <c r="W68" s="47">
        <f t="shared" si="0"/>
        <v>76</v>
      </c>
      <c r="X68" s="47">
        <f t="shared" si="0"/>
        <v>77</v>
      </c>
      <c r="Y68" s="47">
        <f t="shared" si="0"/>
        <v>78</v>
      </c>
      <c r="Z68" s="47">
        <f t="shared" si="0"/>
        <v>79</v>
      </c>
      <c r="AA68" s="47">
        <f t="shared" si="0"/>
        <v>80</v>
      </c>
      <c r="AB68" s="47">
        <f t="shared" si="0"/>
        <v>81</v>
      </c>
      <c r="AC68" s="47">
        <f t="shared" si="0"/>
        <v>82</v>
      </c>
      <c r="AD68" s="47">
        <f t="shared" si="0"/>
        <v>83</v>
      </c>
      <c r="AE68" s="47">
        <f t="shared" si="0"/>
        <v>84</v>
      </c>
      <c r="AF68" s="47">
        <f t="shared" si="0"/>
        <v>85</v>
      </c>
      <c r="AG68" s="47">
        <f t="shared" si="0"/>
        <v>86</v>
      </c>
      <c r="AH68" s="47">
        <f t="shared" si="0"/>
        <v>87</v>
      </c>
      <c r="AI68" s="47">
        <f t="shared" si="0"/>
        <v>88</v>
      </c>
      <c r="AJ68" s="47">
        <f t="shared" si="0"/>
        <v>89</v>
      </c>
      <c r="AK68" s="47">
        <f t="shared" si="0"/>
        <v>90</v>
      </c>
      <c r="AL68" s="47">
        <f t="shared" si="0"/>
        <v>91</v>
      </c>
      <c r="AM68" s="47">
        <f t="shared" si="0"/>
        <v>92</v>
      </c>
      <c r="AN68" s="47">
        <f t="shared" si="0"/>
        <v>93</v>
      </c>
      <c r="AO68" s="47">
        <f t="shared" si="0"/>
        <v>94</v>
      </c>
      <c r="AP68" s="47">
        <f t="shared" si="0"/>
        <v>95</v>
      </c>
      <c r="AQ68" s="47">
        <f>AR68-1</f>
        <v>96</v>
      </c>
      <c r="AR68" s="47">
        <v>97</v>
      </c>
      <c r="AS68" s="48" t="s">
        <v>44</v>
      </c>
      <c r="AT68" s="49" t="s">
        <v>45</v>
      </c>
    </row>
    <row r="69" spans="1:46" s="42" customFormat="1" ht="12" customHeight="1">
      <c r="A69" s="123" t="s">
        <v>75</v>
      </c>
      <c r="B69" s="124">
        <f>B37/1000</f>
        <v>10.659</v>
      </c>
      <c r="C69" s="124">
        <f aca="true" t="shared" si="1" ref="C69:AT69">C37/1000</f>
        <v>12.129</v>
      </c>
      <c r="D69" s="124">
        <f t="shared" si="1"/>
        <v>15.332</v>
      </c>
      <c r="E69" s="124">
        <f t="shared" si="1"/>
        <v>17.091</v>
      </c>
      <c r="F69" s="124">
        <f t="shared" si="1"/>
        <v>24.401</v>
      </c>
      <c r="G69" s="124">
        <f t="shared" si="1"/>
        <v>26.199</v>
      </c>
      <c r="H69" s="124">
        <f t="shared" si="1"/>
        <v>29.594</v>
      </c>
      <c r="I69" s="124">
        <f t="shared" si="1"/>
        <v>30.272</v>
      </c>
      <c r="J69" s="124">
        <f t="shared" si="1"/>
        <v>32.056</v>
      </c>
      <c r="K69" s="124">
        <f t="shared" si="1"/>
        <v>31.929</v>
      </c>
      <c r="L69" s="124">
        <f t="shared" si="1"/>
        <v>29.439</v>
      </c>
      <c r="M69" s="124">
        <f t="shared" si="1"/>
        <v>29.576</v>
      </c>
      <c r="N69" s="124">
        <f t="shared" si="1"/>
        <v>32.53323205469047</v>
      </c>
      <c r="O69" s="124">
        <f t="shared" si="1"/>
        <v>30.322462440454384</v>
      </c>
      <c r="P69" s="124">
        <f t="shared" si="1"/>
        <v>29.30901438091897</v>
      </c>
      <c r="Q69" s="124">
        <f t="shared" si="1"/>
        <v>26.594468510496505</v>
      </c>
      <c r="R69" s="124">
        <f t="shared" si="1"/>
        <v>25.705229793977814</v>
      </c>
      <c r="S69" s="124">
        <f t="shared" si="1"/>
        <v>26.92679975801573</v>
      </c>
      <c r="T69" s="124">
        <f t="shared" si="1"/>
        <v>26.092753623188408</v>
      </c>
      <c r="U69" s="124">
        <f t="shared" si="1"/>
        <v>24.393939393939394</v>
      </c>
      <c r="V69" s="124">
        <f t="shared" si="1"/>
        <v>23.734673859735164</v>
      </c>
      <c r="W69" s="124">
        <f t="shared" si="1"/>
        <v>23.850903270066315</v>
      </c>
      <c r="X69" s="124">
        <f t="shared" si="1"/>
        <v>25.231816248404936</v>
      </c>
      <c r="Y69" s="124">
        <f t="shared" si="1"/>
        <v>25.649234440246566</v>
      </c>
      <c r="Z69" s="124">
        <f t="shared" si="1"/>
        <v>25.31387665198238</v>
      </c>
      <c r="AA69" s="124">
        <f t="shared" si="1"/>
        <v>25.18281381634372</v>
      </c>
      <c r="AB69" s="124">
        <f t="shared" si="1"/>
        <v>28.25813382443217</v>
      </c>
      <c r="AC69" s="124">
        <f t="shared" si="1"/>
        <v>31.63704128440367</v>
      </c>
      <c r="AD69" s="124">
        <f t="shared" si="1"/>
        <v>34.168265278158394</v>
      </c>
      <c r="AE69" s="124">
        <f t="shared" si="1"/>
        <v>38.647400369490626</v>
      </c>
      <c r="AF69" s="124">
        <f t="shared" si="1"/>
        <v>42.976661140160694</v>
      </c>
      <c r="AG69" s="124">
        <f t="shared" si="1"/>
        <v>45.808212380597936</v>
      </c>
      <c r="AH69" s="124">
        <f t="shared" si="1"/>
        <v>47.20520858451893</v>
      </c>
      <c r="AI69" s="124">
        <f t="shared" si="1"/>
        <v>46.72998485025055</v>
      </c>
      <c r="AJ69" s="124">
        <f t="shared" si="1"/>
        <v>45.4662343470483</v>
      </c>
      <c r="AK69" s="124">
        <f t="shared" si="1"/>
        <v>42.860976918947934</v>
      </c>
      <c r="AL69" s="124">
        <f t="shared" si="1"/>
        <v>40.48172928461142</v>
      </c>
      <c r="AM69" s="124">
        <f t="shared" si="1"/>
        <v>40.0606</v>
      </c>
      <c r="AN69" s="124">
        <f t="shared" si="1"/>
        <v>40.188026110678095</v>
      </c>
      <c r="AO69" s="124">
        <f t="shared" si="1"/>
        <v>35.92486586757991</v>
      </c>
      <c r="AP69" s="124">
        <f t="shared" si="1"/>
        <v>34.50545863476164</v>
      </c>
      <c r="AQ69" s="124">
        <f t="shared" si="1"/>
        <v>34.26837604062516</v>
      </c>
      <c r="AR69" s="124">
        <f t="shared" si="1"/>
        <v>35.11749778250843</v>
      </c>
      <c r="AS69" s="124">
        <f t="shared" si="1"/>
        <v>34.706599930362124</v>
      </c>
      <c r="AT69" s="124">
        <f t="shared" si="1"/>
        <v>33.878531319337775</v>
      </c>
    </row>
    <row r="70" spans="1:46" ht="12" customHeight="1">
      <c r="A70" s="123" t="s">
        <v>76</v>
      </c>
      <c r="B70" s="124">
        <f>B76-B69-B71-B72-B73-B74</f>
        <v>1.5609999999999988</v>
      </c>
      <c r="C70" s="124">
        <f aca="true" t="shared" si="2" ref="C70:AT70">C76-C69-C71-C72-C73-C74</f>
        <v>1.771000000000001</v>
      </c>
      <c r="D70" s="124">
        <f t="shared" si="2"/>
        <v>2.1430000000000002</v>
      </c>
      <c r="E70" s="124">
        <f t="shared" si="2"/>
        <v>2.661999999999998</v>
      </c>
      <c r="F70" s="124">
        <f t="shared" si="2"/>
        <v>3.974</v>
      </c>
      <c r="G70" s="124">
        <f t="shared" si="2"/>
        <v>4.761999999999997</v>
      </c>
      <c r="H70" s="124">
        <f t="shared" si="2"/>
        <v>1.528999999999997</v>
      </c>
      <c r="I70" s="124">
        <f t="shared" si="2"/>
        <v>1.8940000000000023</v>
      </c>
      <c r="J70" s="124">
        <f t="shared" si="2"/>
        <v>2.197000000000009</v>
      </c>
      <c r="K70" s="124">
        <f t="shared" si="2"/>
        <v>2.3610000000000055</v>
      </c>
      <c r="L70" s="124">
        <f t="shared" si="2"/>
        <v>2.822000000000001</v>
      </c>
      <c r="M70" s="124">
        <f t="shared" si="2"/>
        <v>3.751999999999997</v>
      </c>
      <c r="N70" s="124">
        <f t="shared" si="2"/>
        <v>4.78921382453475</v>
      </c>
      <c r="O70" s="124">
        <f t="shared" si="2"/>
        <v>4.496152436790027</v>
      </c>
      <c r="P70" s="124">
        <f t="shared" si="2"/>
        <v>4.798316380217471</v>
      </c>
      <c r="Q70" s="124">
        <f t="shared" si="2"/>
        <v>5.4715094968343845</v>
      </c>
      <c r="R70" s="124">
        <f t="shared" si="2"/>
        <v>6.427892234548334</v>
      </c>
      <c r="S70" s="124">
        <f t="shared" si="2"/>
        <v>5.795523290986086</v>
      </c>
      <c r="T70" s="124">
        <f t="shared" si="2"/>
        <v>6.089855072463722</v>
      </c>
      <c r="U70" s="124">
        <f t="shared" si="2"/>
        <v>5.7224025974026045</v>
      </c>
      <c r="V70" s="124">
        <f t="shared" si="2"/>
        <v>5.517410495340847</v>
      </c>
      <c r="W70" s="124">
        <f t="shared" si="2"/>
        <v>5.4013263206037045</v>
      </c>
      <c r="X70" s="124">
        <f t="shared" si="2"/>
        <v>5.506167588260307</v>
      </c>
      <c r="Y70" s="124">
        <f t="shared" si="2"/>
        <v>5.937562139590381</v>
      </c>
      <c r="Z70" s="124">
        <f t="shared" si="2"/>
        <v>6.057268722466955</v>
      </c>
      <c r="AA70" s="124">
        <f t="shared" si="2"/>
        <v>5.939342881213148</v>
      </c>
      <c r="AB70" s="124">
        <f t="shared" si="2"/>
        <v>5.369858809085327</v>
      </c>
      <c r="AC70" s="124">
        <f t="shared" si="2"/>
        <v>4.617259174311925</v>
      </c>
      <c r="AD70" s="124">
        <f t="shared" si="2"/>
        <v>4.549191559331332</v>
      </c>
      <c r="AE70" s="124">
        <f t="shared" si="2"/>
        <v>4.738717339667457</v>
      </c>
      <c r="AF70" s="124">
        <f t="shared" si="2"/>
        <v>4.839943884708577</v>
      </c>
      <c r="AG70" s="124">
        <f t="shared" si="2"/>
        <v>4.596203944919994</v>
      </c>
      <c r="AH70" s="124">
        <f t="shared" si="2"/>
        <v>4.663612249819141</v>
      </c>
      <c r="AI70" s="124">
        <f t="shared" si="2"/>
        <v>4.617177485141601</v>
      </c>
      <c r="AJ70" s="124">
        <f t="shared" si="2"/>
        <v>4.841234347048305</v>
      </c>
      <c r="AK70" s="124">
        <f t="shared" si="2"/>
        <v>4.98872785829308</v>
      </c>
      <c r="AL70" s="124">
        <f t="shared" si="2"/>
        <v>5.399794132784365</v>
      </c>
      <c r="AM70" s="124">
        <f t="shared" si="2"/>
        <v>5.7256000000000125</v>
      </c>
      <c r="AN70" s="124">
        <f t="shared" si="2"/>
        <v>5.845677123928317</v>
      </c>
      <c r="AO70" s="124">
        <f t="shared" si="2"/>
        <v>6.254800228310508</v>
      </c>
      <c r="AP70" s="124">
        <f t="shared" si="2"/>
        <v>6.146064737525512</v>
      </c>
      <c r="AQ70" s="124">
        <f t="shared" si="2"/>
        <v>5.593162723234515</v>
      </c>
      <c r="AR70" s="124">
        <f t="shared" si="2"/>
        <v>5.5270205783218</v>
      </c>
      <c r="AS70" s="124">
        <f t="shared" si="2"/>
        <v>5.739065111420608</v>
      </c>
      <c r="AT70" s="124">
        <f t="shared" si="2"/>
        <v>5.762072879330949</v>
      </c>
    </row>
    <row r="71" spans="1:46" ht="12" customHeight="1">
      <c r="A71" s="123" t="s">
        <v>77</v>
      </c>
      <c r="B71" s="124">
        <f>B42/1000</f>
        <v>0</v>
      </c>
      <c r="C71" s="124">
        <f aca="true" t="shared" si="3" ref="C71:AT71">C42/1000</f>
        <v>0</v>
      </c>
      <c r="D71" s="124">
        <f t="shared" si="3"/>
        <v>0</v>
      </c>
      <c r="E71" s="124">
        <f t="shared" si="3"/>
        <v>0</v>
      </c>
      <c r="F71" s="124">
        <f t="shared" si="3"/>
        <v>0</v>
      </c>
      <c r="G71" s="124">
        <f t="shared" si="3"/>
        <v>0</v>
      </c>
      <c r="H71" s="124">
        <f t="shared" si="3"/>
        <v>0.579</v>
      </c>
      <c r="I71" s="124">
        <f t="shared" si="3"/>
        <v>0.782</v>
      </c>
      <c r="J71" s="124">
        <f t="shared" si="3"/>
        <v>1.016</v>
      </c>
      <c r="K71" s="124">
        <f t="shared" si="3"/>
        <v>1.13</v>
      </c>
      <c r="L71" s="124">
        <f t="shared" si="3"/>
        <v>1.219</v>
      </c>
      <c r="M71" s="124">
        <f t="shared" si="3"/>
        <v>1.48</v>
      </c>
      <c r="N71" s="124">
        <f t="shared" si="3"/>
        <v>1.5533611849601217</v>
      </c>
      <c r="O71" s="124">
        <f t="shared" si="3"/>
        <v>1.6013191645291318</v>
      </c>
      <c r="P71" s="124">
        <f t="shared" si="3"/>
        <v>1.5187653454928094</v>
      </c>
      <c r="Q71" s="124">
        <f t="shared" si="3"/>
        <v>1.506164611796068</v>
      </c>
      <c r="R71" s="124">
        <f t="shared" si="3"/>
        <v>1.6259904912836767</v>
      </c>
      <c r="S71" s="124">
        <f t="shared" si="3"/>
        <v>1.8905021173623713</v>
      </c>
      <c r="T71" s="124">
        <f t="shared" si="3"/>
        <v>1.9072463768115941</v>
      </c>
      <c r="U71" s="124">
        <f t="shared" si="3"/>
        <v>2.0265151515151514</v>
      </c>
      <c r="V71" s="124">
        <f t="shared" si="3"/>
        <v>1.9936243256498283</v>
      </c>
      <c r="W71" s="124">
        <f t="shared" si="3"/>
        <v>1.962039789618111</v>
      </c>
      <c r="X71" s="124">
        <f t="shared" si="3"/>
        <v>2.0714589536367503</v>
      </c>
      <c r="Y71" s="124">
        <f t="shared" si="3"/>
        <v>2.08789023662756</v>
      </c>
      <c r="Z71" s="124">
        <f t="shared" si="3"/>
        <v>2.0539647577092515</v>
      </c>
      <c r="AA71" s="124">
        <f t="shared" si="3"/>
        <v>2.0775063184498737</v>
      </c>
      <c r="AB71" s="124">
        <f t="shared" si="3"/>
        <v>2.056476365868631</v>
      </c>
      <c r="AC71" s="124">
        <f t="shared" si="3"/>
        <v>1.9481077981651376</v>
      </c>
      <c r="AD71" s="124">
        <f t="shared" si="3"/>
        <v>2.0580981090709782</v>
      </c>
      <c r="AE71" s="124">
        <f t="shared" si="3"/>
        <v>2.211665347057271</v>
      </c>
      <c r="AF71" s="124">
        <f t="shared" si="3"/>
        <v>2.374697104961102</v>
      </c>
      <c r="AG71" s="124">
        <f t="shared" si="3"/>
        <v>2.3235330604143405</v>
      </c>
      <c r="AH71" s="124">
        <f t="shared" si="3"/>
        <v>2.4620207378828067</v>
      </c>
      <c r="AI71" s="124">
        <f t="shared" si="3"/>
        <v>2.517189138795012</v>
      </c>
      <c r="AJ71" s="124">
        <f t="shared" si="3"/>
        <v>2.6531753130590343</v>
      </c>
      <c r="AK71" s="124">
        <f t="shared" si="3"/>
        <v>2.5872249060654857</v>
      </c>
      <c r="AL71" s="124">
        <f t="shared" si="3"/>
        <v>2.711888831703551</v>
      </c>
      <c r="AM71" s="124">
        <f t="shared" si="3"/>
        <v>2.659</v>
      </c>
      <c r="AN71" s="124">
        <f t="shared" si="3"/>
        <v>2.621415627435698</v>
      </c>
      <c r="AO71" s="124">
        <f t="shared" si="3"/>
        <v>2.5794349315068494</v>
      </c>
      <c r="AP71" s="124">
        <f t="shared" si="3"/>
        <v>2.590898353893249</v>
      </c>
      <c r="AQ71" s="124">
        <f t="shared" si="3"/>
        <v>2.580262403998543</v>
      </c>
      <c r="AR71" s="124">
        <f t="shared" si="3"/>
        <v>2.611603317633698</v>
      </c>
      <c r="AS71" s="124">
        <f t="shared" si="3"/>
        <v>3.6647310236768806</v>
      </c>
      <c r="AT71" s="124">
        <f t="shared" si="3"/>
        <v>3.96731353473289</v>
      </c>
    </row>
    <row r="72" spans="1:46" ht="12" customHeight="1">
      <c r="A72" s="123" t="s">
        <v>78</v>
      </c>
      <c r="B72" s="124">
        <f>B39/1000</f>
        <v>0</v>
      </c>
      <c r="C72" s="124">
        <f aca="true" t="shared" si="4" ref="C72:AT72">C39/1000</f>
        <v>0</v>
      </c>
      <c r="D72" s="124">
        <f t="shared" si="4"/>
        <v>0</v>
      </c>
      <c r="E72" s="124">
        <f t="shared" si="4"/>
        <v>0</v>
      </c>
      <c r="F72" s="124">
        <f t="shared" si="4"/>
        <v>0</v>
      </c>
      <c r="G72" s="124">
        <f t="shared" si="4"/>
        <v>0</v>
      </c>
      <c r="H72" s="124">
        <f t="shared" si="4"/>
        <v>3.283</v>
      </c>
      <c r="I72" s="124">
        <f t="shared" si="4"/>
        <v>5.91</v>
      </c>
      <c r="J72" s="124">
        <f t="shared" si="4"/>
        <v>11.61</v>
      </c>
      <c r="K72" s="124">
        <f t="shared" si="4"/>
        <v>17.296</v>
      </c>
      <c r="L72" s="124">
        <f t="shared" si="4"/>
        <v>19.595</v>
      </c>
      <c r="M72" s="124">
        <f t="shared" si="4"/>
        <v>19.529</v>
      </c>
      <c r="N72" s="124">
        <f t="shared" si="4"/>
        <v>18.146600835548806</v>
      </c>
      <c r="O72" s="124">
        <f t="shared" si="4"/>
        <v>15.771344814950533</v>
      </c>
      <c r="P72" s="124">
        <f t="shared" si="4"/>
        <v>13.325149070501578</v>
      </c>
      <c r="Q72" s="124">
        <f t="shared" si="4"/>
        <v>12.015994668443852</v>
      </c>
      <c r="R72" s="124">
        <f t="shared" si="4"/>
        <v>9.660855784469097</v>
      </c>
      <c r="S72" s="124">
        <f t="shared" si="4"/>
        <v>8.868723532970357</v>
      </c>
      <c r="T72" s="124">
        <f t="shared" si="4"/>
        <v>8.185507246376812</v>
      </c>
      <c r="U72" s="124">
        <f t="shared" si="4"/>
        <v>7.3106060606060606</v>
      </c>
      <c r="V72" s="124">
        <f t="shared" si="4"/>
        <v>6.777832270720942</v>
      </c>
      <c r="W72" s="124">
        <f t="shared" si="4"/>
        <v>7.157557740681454</v>
      </c>
      <c r="X72" s="124">
        <f t="shared" si="4"/>
        <v>6.022968949383241</v>
      </c>
      <c r="Y72" s="124">
        <f t="shared" si="4"/>
        <v>5.8441041956651425</v>
      </c>
      <c r="Z72" s="124">
        <f t="shared" si="4"/>
        <v>5.756240822320118</v>
      </c>
      <c r="AA72" s="124">
        <f t="shared" si="4"/>
        <v>4.613310867733782</v>
      </c>
      <c r="AB72" s="124">
        <f t="shared" si="4"/>
        <v>4.774401473296502</v>
      </c>
      <c r="AC72" s="124">
        <f t="shared" si="4"/>
        <v>3.7041284403669725</v>
      </c>
      <c r="AD72" s="124">
        <f t="shared" si="4"/>
        <v>2.9240887914497122</v>
      </c>
      <c r="AE72" s="124">
        <f t="shared" si="4"/>
        <v>3.0351016099234625</v>
      </c>
      <c r="AF72" s="124">
        <f t="shared" si="4"/>
        <v>3.475322025251881</v>
      </c>
      <c r="AG72" s="124">
        <f t="shared" si="4"/>
        <v>3.590125294628458</v>
      </c>
      <c r="AH72" s="124">
        <f t="shared" si="4"/>
        <v>4.096937545213407</v>
      </c>
      <c r="AI72" s="124">
        <f t="shared" si="4"/>
        <v>4.2920405547139024</v>
      </c>
      <c r="AJ72" s="124">
        <f t="shared" si="4"/>
        <v>5.092799642218247</v>
      </c>
      <c r="AK72" s="124">
        <f t="shared" si="4"/>
        <v>6.18894256575416</v>
      </c>
      <c r="AL72" s="124">
        <f t="shared" si="4"/>
        <v>6.701492537313433</v>
      </c>
      <c r="AM72" s="124">
        <f t="shared" si="4"/>
        <v>6.744</v>
      </c>
      <c r="AN72" s="124">
        <f t="shared" si="4"/>
        <v>6.808238503507404</v>
      </c>
      <c r="AO72" s="124">
        <f t="shared" si="4"/>
        <v>7.053081240487063</v>
      </c>
      <c r="AP72" s="124">
        <f t="shared" si="4"/>
        <v>7.341942125765163</v>
      </c>
      <c r="AQ72" s="124">
        <f t="shared" si="4"/>
        <v>7.1106844347747264</v>
      </c>
      <c r="AR72" s="124">
        <f t="shared" si="4"/>
        <v>6.957715096682633</v>
      </c>
      <c r="AS72" s="124">
        <f t="shared" si="4"/>
        <v>7.19463701253482</v>
      </c>
      <c r="AT72" s="124">
        <f t="shared" si="4"/>
        <v>6.85878989588667</v>
      </c>
    </row>
    <row r="73" spans="1:46" ht="12" customHeight="1">
      <c r="A73" s="123" t="s">
        <v>165</v>
      </c>
      <c r="B73" s="124">
        <f>B40/1000</f>
        <v>0</v>
      </c>
      <c r="C73" s="124">
        <f aca="true" t="shared" si="5" ref="C73:AT73">C40/1000</f>
        <v>0</v>
      </c>
      <c r="D73" s="124">
        <f t="shared" si="5"/>
        <v>0</v>
      </c>
      <c r="E73" s="124">
        <f t="shared" si="5"/>
        <v>0</v>
      </c>
      <c r="F73" s="124">
        <f t="shared" si="5"/>
        <v>0</v>
      </c>
      <c r="G73" s="124">
        <f t="shared" si="5"/>
        <v>0</v>
      </c>
      <c r="H73" s="124">
        <f t="shared" si="5"/>
        <v>1.576</v>
      </c>
      <c r="I73" s="124">
        <f t="shared" si="5"/>
        <v>1.874</v>
      </c>
      <c r="J73" s="124">
        <f t="shared" si="5"/>
        <v>2.126</v>
      </c>
      <c r="K73" s="124">
        <f t="shared" si="5"/>
        <v>2.329</v>
      </c>
      <c r="L73" s="124">
        <f t="shared" si="5"/>
        <v>2.346</v>
      </c>
      <c r="M73" s="124">
        <f t="shared" si="5"/>
        <v>2.257</v>
      </c>
      <c r="N73" s="124">
        <f t="shared" si="5"/>
        <v>2.278769464489176</v>
      </c>
      <c r="O73" s="124">
        <f t="shared" si="5"/>
        <v>2.407475265665079</v>
      </c>
      <c r="P73" s="124">
        <f t="shared" si="5"/>
        <v>2.094002104524728</v>
      </c>
      <c r="Q73" s="124">
        <f t="shared" si="5"/>
        <v>1.9126957680773078</v>
      </c>
      <c r="R73" s="124">
        <f t="shared" si="5"/>
        <v>1.762282091917591</v>
      </c>
      <c r="S73" s="124">
        <f t="shared" si="5"/>
        <v>1.736237144585602</v>
      </c>
      <c r="T73" s="124">
        <f t="shared" si="5"/>
        <v>1.8260869565217392</v>
      </c>
      <c r="U73" s="124">
        <f t="shared" si="5"/>
        <v>2.0535714285714284</v>
      </c>
      <c r="V73" s="124">
        <f t="shared" si="5"/>
        <v>3.3423246689553703</v>
      </c>
      <c r="W73" s="124">
        <f t="shared" si="5"/>
        <v>3.7708666819117305</v>
      </c>
      <c r="X73" s="124">
        <f t="shared" si="5"/>
        <v>5.448745214802212</v>
      </c>
      <c r="Y73" s="124">
        <f t="shared" si="5"/>
        <v>6.231855239610261</v>
      </c>
      <c r="Z73" s="124">
        <f t="shared" si="5"/>
        <v>6.352790014684288</v>
      </c>
      <c r="AA73" s="124">
        <f t="shared" si="5"/>
        <v>6.070766638584667</v>
      </c>
      <c r="AB73" s="124">
        <f t="shared" si="5"/>
        <v>5.372928176795581</v>
      </c>
      <c r="AC73" s="124">
        <f t="shared" si="5"/>
        <v>4.317660550458716</v>
      </c>
      <c r="AD73" s="124">
        <f t="shared" si="5"/>
        <v>3.5324746505892026</v>
      </c>
      <c r="AE73" s="124">
        <f t="shared" si="5"/>
        <v>3.405911850092372</v>
      </c>
      <c r="AF73" s="124">
        <f t="shared" si="5"/>
        <v>3.0468052544318325</v>
      </c>
      <c r="AG73" s="124">
        <f t="shared" si="5"/>
        <v>2.8358764421287677</v>
      </c>
      <c r="AH73" s="124">
        <f t="shared" si="5"/>
        <v>2.4752833373523027</v>
      </c>
      <c r="AI73" s="124">
        <f t="shared" si="5"/>
        <v>2.4775667171658315</v>
      </c>
      <c r="AJ73" s="124">
        <f t="shared" si="5"/>
        <v>2.704606440071556</v>
      </c>
      <c r="AK73" s="124">
        <f t="shared" si="5"/>
        <v>2.9264626945786367</v>
      </c>
      <c r="AL73" s="124">
        <f t="shared" si="5"/>
        <v>3.0396294390118372</v>
      </c>
      <c r="AM73" s="124">
        <f t="shared" si="5"/>
        <v>3.1534</v>
      </c>
      <c r="AN73" s="124">
        <f t="shared" si="5"/>
        <v>2.607921862821512</v>
      </c>
      <c r="AO73" s="124">
        <f t="shared" si="5"/>
        <v>2.7328243911719943</v>
      </c>
      <c r="AP73" s="124">
        <f t="shared" si="5"/>
        <v>2.637573734001113</v>
      </c>
      <c r="AQ73" s="124">
        <f t="shared" si="5"/>
        <v>2.285025836279576</v>
      </c>
      <c r="AR73" s="124">
        <f t="shared" si="5"/>
        <v>2.1037821536278165</v>
      </c>
      <c r="AS73" s="124">
        <f t="shared" si="5"/>
        <v>0.9946422353760445</v>
      </c>
      <c r="AT73" s="124">
        <f t="shared" si="5"/>
        <v>1.2543352107868235</v>
      </c>
    </row>
    <row r="74" spans="1:46" ht="12" customHeight="1">
      <c r="A74" s="123" t="s">
        <v>79</v>
      </c>
      <c r="B74" s="124">
        <f>B38/1000</f>
        <v>0.332</v>
      </c>
      <c r="C74" s="124">
        <f aca="true" t="shared" si="6" ref="C74:AT74">C38/1000</f>
        <v>0.397</v>
      </c>
      <c r="D74" s="124">
        <f t="shared" si="6"/>
        <v>0.645</v>
      </c>
      <c r="E74" s="124">
        <f t="shared" si="6"/>
        <v>0.796</v>
      </c>
      <c r="F74" s="124">
        <f t="shared" si="6"/>
        <v>1.023</v>
      </c>
      <c r="G74" s="124">
        <f t="shared" si="6"/>
        <v>1.308</v>
      </c>
      <c r="H74" s="124">
        <f t="shared" si="6"/>
        <v>1.711</v>
      </c>
      <c r="I74" s="124">
        <f t="shared" si="6"/>
        <v>2.304</v>
      </c>
      <c r="J74" s="124">
        <f t="shared" si="6"/>
        <v>2.585</v>
      </c>
      <c r="K74" s="124">
        <f t="shared" si="6"/>
        <v>2.969</v>
      </c>
      <c r="L74" s="124">
        <f t="shared" si="6"/>
        <v>3.176</v>
      </c>
      <c r="M74" s="124">
        <f t="shared" si="6"/>
        <v>3.532</v>
      </c>
      <c r="N74" s="124">
        <f t="shared" si="6"/>
        <v>3.4751234333459933</v>
      </c>
      <c r="O74" s="124">
        <f t="shared" si="6"/>
        <v>3.7412971784536464</v>
      </c>
      <c r="P74" s="124">
        <f t="shared" si="6"/>
        <v>3.8162048404068747</v>
      </c>
      <c r="Q74" s="124">
        <f t="shared" si="6"/>
        <v>3.612129290236588</v>
      </c>
      <c r="R74" s="124">
        <f t="shared" si="6"/>
        <v>4.082408874801902</v>
      </c>
      <c r="S74" s="124">
        <f t="shared" si="6"/>
        <v>4.679370840895341</v>
      </c>
      <c r="T74" s="124">
        <f t="shared" si="6"/>
        <v>4.594202898550725</v>
      </c>
      <c r="U74" s="124">
        <f t="shared" si="6"/>
        <v>5.597943722943723</v>
      </c>
      <c r="V74" s="124">
        <f t="shared" si="6"/>
        <v>5.321235899950956</v>
      </c>
      <c r="W74" s="124">
        <f t="shared" si="6"/>
        <v>5.376171964326549</v>
      </c>
      <c r="X74" s="124">
        <f t="shared" si="6"/>
        <v>5.591237771161208</v>
      </c>
      <c r="Y74" s="124">
        <f t="shared" si="6"/>
        <v>5.901769735533903</v>
      </c>
      <c r="Z74" s="124">
        <f t="shared" si="6"/>
        <v>6.24265785609398</v>
      </c>
      <c r="AA74" s="124">
        <f t="shared" si="6"/>
        <v>6.224094355518113</v>
      </c>
      <c r="AB74" s="124">
        <f t="shared" si="6"/>
        <v>5.940761203192142</v>
      </c>
      <c r="AC74" s="124">
        <f t="shared" si="6"/>
        <v>5.546158256880735</v>
      </c>
      <c r="AD74" s="124">
        <f t="shared" si="6"/>
        <v>5.889284735543985</v>
      </c>
      <c r="AE74" s="124">
        <f t="shared" si="6"/>
        <v>6.306413301662707</v>
      </c>
      <c r="AF74" s="124">
        <f t="shared" si="6"/>
        <v>6.909832929473281</v>
      </c>
      <c r="AG74" s="124">
        <f t="shared" si="6"/>
        <v>6.903609973948642</v>
      </c>
      <c r="AH74" s="124">
        <f t="shared" si="6"/>
        <v>7.904509283819629</v>
      </c>
      <c r="AI74" s="124">
        <f t="shared" si="6"/>
        <v>8.246125160237733</v>
      </c>
      <c r="AJ74" s="124">
        <f t="shared" si="6"/>
        <v>8.690742397137747</v>
      </c>
      <c r="AK74" s="124">
        <f t="shared" si="6"/>
        <v>8.918947933440688</v>
      </c>
      <c r="AL74" s="124">
        <f t="shared" si="6"/>
        <v>9.496654657745754</v>
      </c>
      <c r="AM74" s="124">
        <f t="shared" si="6"/>
        <v>10.055</v>
      </c>
      <c r="AN74" s="124">
        <f t="shared" si="6"/>
        <v>10.01539068589244</v>
      </c>
      <c r="AO74" s="124">
        <f t="shared" si="6"/>
        <v>10.457545662100458</v>
      </c>
      <c r="AP74" s="124">
        <f t="shared" si="6"/>
        <v>10.579972175848637</v>
      </c>
      <c r="AQ74" s="124">
        <f t="shared" si="6"/>
        <v>10.758197806182578</v>
      </c>
      <c r="AR74" s="124">
        <f t="shared" si="6"/>
        <v>11.238600319318788</v>
      </c>
      <c r="AS74" s="124">
        <f t="shared" si="6"/>
        <v>11.800913126740948</v>
      </c>
      <c r="AT74" s="124">
        <f t="shared" si="6"/>
        <v>12.478240314046767</v>
      </c>
    </row>
    <row r="75" spans="1:46" ht="12" customHeight="1">
      <c r="A75" s="123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</row>
    <row r="76" spans="1:46" ht="12" customHeight="1">
      <c r="A76" s="59" t="s">
        <v>46</v>
      </c>
      <c r="B76" s="125">
        <f>B35/1000</f>
        <v>12.552</v>
      </c>
      <c r="C76" s="125">
        <f aca="true" t="shared" si="7" ref="C76:AT76">C35/1000</f>
        <v>14.297</v>
      </c>
      <c r="D76" s="125">
        <f t="shared" si="7"/>
        <v>18.12</v>
      </c>
      <c r="E76" s="125">
        <f t="shared" si="7"/>
        <v>20.549</v>
      </c>
      <c r="F76" s="125">
        <f t="shared" si="7"/>
        <v>29.398</v>
      </c>
      <c r="G76" s="125">
        <f t="shared" si="7"/>
        <v>32.269</v>
      </c>
      <c r="H76" s="125">
        <f t="shared" si="7"/>
        <v>38.272</v>
      </c>
      <c r="I76" s="125">
        <f t="shared" si="7"/>
        <v>43.036</v>
      </c>
      <c r="J76" s="125">
        <f t="shared" si="7"/>
        <v>51.59</v>
      </c>
      <c r="K76" s="125">
        <f t="shared" si="7"/>
        <v>58.014</v>
      </c>
      <c r="L76" s="125">
        <f t="shared" si="7"/>
        <v>58.597</v>
      </c>
      <c r="M76" s="125">
        <f t="shared" si="7"/>
        <v>60.126</v>
      </c>
      <c r="N76" s="125">
        <f t="shared" si="7"/>
        <v>62.77630079756932</v>
      </c>
      <c r="O76" s="125">
        <f t="shared" si="7"/>
        <v>58.3400513008428</v>
      </c>
      <c r="P76" s="125">
        <f t="shared" si="7"/>
        <v>54.86145212206243</v>
      </c>
      <c r="Q76" s="125">
        <f t="shared" si="7"/>
        <v>51.1129623458847</v>
      </c>
      <c r="R76" s="125">
        <f t="shared" si="7"/>
        <v>49.264659270998415</v>
      </c>
      <c r="S76" s="125">
        <f t="shared" si="7"/>
        <v>49.897156684815485</v>
      </c>
      <c r="T76" s="125">
        <f t="shared" si="7"/>
        <v>48.695652173913</v>
      </c>
      <c r="U76" s="125">
        <f t="shared" si="7"/>
        <v>47.104978354978364</v>
      </c>
      <c r="V76" s="125">
        <f t="shared" si="7"/>
        <v>46.68710152035311</v>
      </c>
      <c r="W76" s="125">
        <f t="shared" si="7"/>
        <v>47.51886576720786</v>
      </c>
      <c r="X76" s="125">
        <f t="shared" si="7"/>
        <v>49.872394725648654</v>
      </c>
      <c r="Y76" s="125">
        <f t="shared" si="7"/>
        <v>51.65241598727381</v>
      </c>
      <c r="Z76" s="125">
        <f t="shared" si="7"/>
        <v>51.776798825256975</v>
      </c>
      <c r="AA76" s="125">
        <f t="shared" si="7"/>
        <v>50.1078348778433</v>
      </c>
      <c r="AB76" s="125">
        <f t="shared" si="7"/>
        <v>51.772559852670355</v>
      </c>
      <c r="AC76" s="125">
        <f t="shared" si="7"/>
        <v>51.77035550458715</v>
      </c>
      <c r="AD76" s="125">
        <f t="shared" si="7"/>
        <v>53.121403124143605</v>
      </c>
      <c r="AE76" s="125">
        <f t="shared" si="7"/>
        <v>58.345209817893895</v>
      </c>
      <c r="AF76" s="125">
        <f t="shared" si="7"/>
        <v>63.62326233898737</v>
      </c>
      <c r="AG76" s="125">
        <f t="shared" si="7"/>
        <v>66.05756109663814</v>
      </c>
      <c r="AH76" s="125">
        <f t="shared" si="7"/>
        <v>68.80757173860621</v>
      </c>
      <c r="AI76" s="125">
        <f t="shared" si="7"/>
        <v>68.88008390630463</v>
      </c>
      <c r="AJ76" s="125">
        <f t="shared" si="7"/>
        <v>69.44879248658319</v>
      </c>
      <c r="AK76" s="125">
        <f t="shared" si="7"/>
        <v>68.47128287707999</v>
      </c>
      <c r="AL76" s="125">
        <f t="shared" si="7"/>
        <v>67.83118888317036</v>
      </c>
      <c r="AM76" s="125">
        <f t="shared" si="7"/>
        <v>68.39760000000001</v>
      </c>
      <c r="AN76" s="125">
        <f t="shared" si="7"/>
        <v>68.08666991426347</v>
      </c>
      <c r="AO76" s="125">
        <f t="shared" si="7"/>
        <v>65.00255232115678</v>
      </c>
      <c r="AP76" s="125">
        <f t="shared" si="7"/>
        <v>63.80190976179531</v>
      </c>
      <c r="AQ76" s="125">
        <f t="shared" si="7"/>
        <v>62.595709245095094</v>
      </c>
      <c r="AR76" s="125">
        <f t="shared" si="7"/>
        <v>63.556219248093164</v>
      </c>
      <c r="AS76" s="125">
        <f t="shared" si="7"/>
        <v>64.10058844011142</v>
      </c>
      <c r="AT76" s="125">
        <f t="shared" si="7"/>
        <v>64.19928315412187</v>
      </c>
    </row>
    <row r="77" spans="2:13" ht="12" customHeight="1">
      <c r="B77" s="119"/>
      <c r="C77" s="42"/>
      <c r="D77" s="42"/>
      <c r="E77" s="42"/>
      <c r="F77" s="42"/>
      <c r="G77" s="42"/>
      <c r="H77" s="100"/>
      <c r="I77" s="100"/>
      <c r="J77" s="100"/>
      <c r="K77" s="100"/>
      <c r="L77" s="100"/>
      <c r="M77" s="100"/>
    </row>
    <row r="78" spans="2:13" ht="12" customHeight="1">
      <c r="B78" s="119"/>
      <c r="C78" s="42"/>
      <c r="D78" s="42"/>
      <c r="E78" s="42"/>
      <c r="F78" s="42"/>
      <c r="G78" s="42"/>
      <c r="H78" s="100"/>
      <c r="I78" s="100"/>
      <c r="J78" s="100"/>
      <c r="K78" s="100"/>
      <c r="L78" s="100"/>
      <c r="M78" s="100"/>
    </row>
    <row r="79" spans="2:13" ht="12" customHeight="1">
      <c r="B79" s="119" t="s">
        <v>80</v>
      </c>
      <c r="C79" s="42"/>
      <c r="D79" s="42"/>
      <c r="E79" s="42"/>
      <c r="F79" s="42"/>
      <c r="G79" s="42"/>
      <c r="H79" s="100"/>
      <c r="I79" s="100"/>
      <c r="J79" s="100"/>
      <c r="K79" s="100"/>
      <c r="L79" s="100"/>
      <c r="M79" s="100"/>
    </row>
    <row r="80" spans="2:46" ht="12" customHeight="1">
      <c r="B80" s="126">
        <f>B69/B76</f>
        <v>0.849187380497132</v>
      </c>
      <c r="C80" s="126">
        <f aca="true" t="shared" si="8" ref="C80:AT80">C69/C76</f>
        <v>0.8483597957613485</v>
      </c>
      <c r="D80" s="126">
        <f t="shared" si="8"/>
        <v>0.8461368653421634</v>
      </c>
      <c r="E80" s="126">
        <f t="shared" si="8"/>
        <v>0.8317193050756728</v>
      </c>
      <c r="F80" s="126">
        <f t="shared" si="8"/>
        <v>0.8300224505068372</v>
      </c>
      <c r="G80" s="126">
        <f t="shared" si="8"/>
        <v>0.8118937680126438</v>
      </c>
      <c r="H80" s="126">
        <f t="shared" si="8"/>
        <v>0.7732545986622075</v>
      </c>
      <c r="I80" s="126">
        <f t="shared" si="8"/>
        <v>0.7034110976856585</v>
      </c>
      <c r="J80" s="126">
        <f t="shared" si="8"/>
        <v>0.6213607288234153</v>
      </c>
      <c r="K80" s="126">
        <f t="shared" si="8"/>
        <v>0.5503671527562312</v>
      </c>
      <c r="L80" s="126">
        <f t="shared" si="8"/>
        <v>0.5023977336723723</v>
      </c>
      <c r="M80" s="126">
        <f t="shared" si="8"/>
        <v>0.4919003426138443</v>
      </c>
      <c r="N80" s="126">
        <f t="shared" si="8"/>
        <v>0.5182406679169944</v>
      </c>
      <c r="O80" s="126">
        <f t="shared" si="8"/>
        <v>0.5197537843100308</v>
      </c>
      <c r="P80" s="126">
        <f t="shared" si="8"/>
        <v>0.5342369413720349</v>
      </c>
      <c r="Q80" s="126">
        <f t="shared" si="8"/>
        <v>0.5203077123671688</v>
      </c>
      <c r="R80" s="126">
        <f t="shared" si="8"/>
        <v>0.5217782924789295</v>
      </c>
      <c r="S80" s="126">
        <f t="shared" si="8"/>
        <v>0.5396459747817653</v>
      </c>
      <c r="T80" s="126">
        <f t="shared" si="8"/>
        <v>0.5358333333333339</v>
      </c>
      <c r="U80" s="126">
        <f t="shared" si="8"/>
        <v>0.5178632969557725</v>
      </c>
      <c r="V80" s="126">
        <f t="shared" si="8"/>
        <v>0.5083775408372289</v>
      </c>
      <c r="W80" s="126">
        <f t="shared" si="8"/>
        <v>0.5019249278152069</v>
      </c>
      <c r="X80" s="126">
        <f t="shared" si="8"/>
        <v>0.5059275053304905</v>
      </c>
      <c r="Y80" s="126">
        <f t="shared" si="8"/>
        <v>0.49657376039421</v>
      </c>
      <c r="Z80" s="126">
        <f t="shared" si="8"/>
        <v>0.48890385706182643</v>
      </c>
      <c r="AA80" s="126">
        <f t="shared" si="8"/>
        <v>0.5025723797034197</v>
      </c>
      <c r="AB80" s="126">
        <f t="shared" si="8"/>
        <v>0.5458129539054395</v>
      </c>
      <c r="AC80" s="126">
        <f t="shared" si="8"/>
        <v>0.611103419631732</v>
      </c>
      <c r="AD80" s="126">
        <f t="shared" si="8"/>
        <v>0.6432108955839867</v>
      </c>
      <c r="AE80" s="126">
        <f t="shared" si="8"/>
        <v>0.6623920025331343</v>
      </c>
      <c r="AF80" s="126">
        <f t="shared" si="8"/>
        <v>0.6754865997153567</v>
      </c>
      <c r="AG80" s="126">
        <f t="shared" si="8"/>
        <v>0.6934590320944993</v>
      </c>
      <c r="AH80" s="126">
        <f t="shared" si="8"/>
        <v>0.6860467153796282</v>
      </c>
      <c r="AI80" s="126">
        <f t="shared" si="8"/>
        <v>0.6784252021791357</v>
      </c>
      <c r="AJ80" s="126">
        <f t="shared" si="8"/>
        <v>0.6546727843516058</v>
      </c>
      <c r="AK80" s="126">
        <f t="shared" si="8"/>
        <v>0.6259701164923722</v>
      </c>
      <c r="AL80" s="126">
        <f t="shared" si="8"/>
        <v>0.5968011168775986</v>
      </c>
      <c r="AM80" s="126">
        <f t="shared" si="8"/>
        <v>0.5857018374913738</v>
      </c>
      <c r="AN80" s="126">
        <f t="shared" si="8"/>
        <v>0.5902480788278223</v>
      </c>
      <c r="AO80" s="126">
        <f t="shared" si="8"/>
        <v>0.5526685427687001</v>
      </c>
      <c r="AP80" s="126">
        <f t="shared" si="8"/>
        <v>0.5408217209106735</v>
      </c>
      <c r="AQ80" s="126">
        <f t="shared" si="8"/>
        <v>0.5474556715452565</v>
      </c>
      <c r="AR80" s="126">
        <f t="shared" si="8"/>
        <v>0.5525422719911401</v>
      </c>
      <c r="AS80" s="126">
        <f t="shared" si="8"/>
        <v>0.5414396462645296</v>
      </c>
      <c r="AT80" s="126">
        <f t="shared" si="8"/>
        <v>0.5277088723561959</v>
      </c>
    </row>
    <row r="81" spans="2:13" ht="12" customHeight="1">
      <c r="B81" s="119"/>
      <c r="C81" s="42"/>
      <c r="D81" s="42"/>
      <c r="E81" s="42"/>
      <c r="F81" s="42"/>
      <c r="G81" s="42"/>
      <c r="H81" s="100"/>
      <c r="I81" s="100"/>
      <c r="J81" s="100"/>
      <c r="K81" s="100"/>
      <c r="L81" s="100"/>
      <c r="M81" s="100"/>
    </row>
    <row r="82" spans="2:13" ht="12" customHeight="1">
      <c r="B82" s="119"/>
      <c r="C82" s="42"/>
      <c r="D82" s="42"/>
      <c r="E82" s="42"/>
      <c r="F82" s="42"/>
      <c r="G82" s="42"/>
      <c r="H82" s="100"/>
      <c r="I82" s="100"/>
      <c r="J82" s="100"/>
      <c r="K82" s="100"/>
      <c r="L82" s="100"/>
      <c r="M82" s="100"/>
    </row>
    <row r="83" spans="2:13" ht="12" customHeight="1">
      <c r="B83" s="119"/>
      <c r="C83" s="42"/>
      <c r="D83" s="42"/>
      <c r="E83" s="42"/>
      <c r="F83" s="42"/>
      <c r="G83" s="42"/>
      <c r="H83" s="100"/>
      <c r="I83" s="100"/>
      <c r="J83" s="100"/>
      <c r="K83" s="100"/>
      <c r="L83" s="100"/>
      <c r="M83" s="100"/>
    </row>
    <row r="84" spans="2:13" ht="12" customHeight="1">
      <c r="B84" s="127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 ht="12" customHeight="1">
      <c r="B85" s="127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 ht="12" customHeight="1">
      <c r="B86" s="127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1:46" s="100" customFormat="1" ht="12" customHeight="1">
      <c r="A87" s="31"/>
      <c r="B87" s="127"/>
      <c r="H87" s="33"/>
      <c r="I87" s="33"/>
      <c r="J87" s="33"/>
      <c r="K87" s="33"/>
      <c r="L87" s="33"/>
      <c r="M87" s="33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3"/>
      <c r="AL87" s="33"/>
      <c r="AM87" s="33"/>
      <c r="AN87" s="33"/>
      <c r="AO87" s="33"/>
      <c r="AP87" s="33"/>
      <c r="AQ87" s="33"/>
      <c r="AR87" s="33"/>
      <c r="AS87" s="33"/>
      <c r="AT87" s="33"/>
    </row>
    <row r="88" spans="2:7" ht="12" customHeight="1">
      <c r="B88" s="127"/>
      <c r="C88" s="100"/>
      <c r="D88" s="100"/>
      <c r="E88" s="100"/>
      <c r="F88" s="100"/>
      <c r="G88" s="100"/>
    </row>
    <row r="89" spans="2:7" ht="12" customHeight="1">
      <c r="B89" s="127"/>
      <c r="C89" s="100"/>
      <c r="D89" s="100"/>
      <c r="E89" s="100"/>
      <c r="F89" s="100"/>
      <c r="G89" s="100"/>
    </row>
    <row r="90" spans="2:7" ht="12" customHeight="1">
      <c r="B90" s="127"/>
      <c r="C90" s="100"/>
      <c r="D90" s="100"/>
      <c r="E90" s="100"/>
      <c r="F90" s="100"/>
      <c r="G90" s="100"/>
    </row>
    <row r="91" spans="2:7" ht="12" customHeight="1">
      <c r="B91" s="127"/>
      <c r="C91" s="100"/>
      <c r="D91" s="100"/>
      <c r="E91" s="100"/>
      <c r="F91" s="100"/>
      <c r="G91" s="100"/>
    </row>
    <row r="92" spans="2:7" ht="12" customHeight="1">
      <c r="B92" s="127"/>
      <c r="C92" s="100"/>
      <c r="D92" s="100"/>
      <c r="E92" s="100"/>
      <c r="F92" s="100"/>
      <c r="G92" s="100"/>
    </row>
    <row r="93" spans="2:7" ht="12" customHeight="1">
      <c r="B93" s="127"/>
      <c r="C93" s="100"/>
      <c r="D93" s="100"/>
      <c r="E93" s="100"/>
      <c r="F93" s="100"/>
      <c r="G93" s="100"/>
    </row>
    <row r="94" spans="2:7" ht="12" customHeight="1">
      <c r="B94" s="127"/>
      <c r="C94" s="100"/>
      <c r="D94" s="100"/>
      <c r="E94" s="100"/>
      <c r="F94" s="100"/>
      <c r="G94" s="100"/>
    </row>
    <row r="95" spans="2:46" ht="12" customHeight="1">
      <c r="B95" s="127"/>
      <c r="C95" s="100"/>
      <c r="D95" s="100"/>
      <c r="E95" s="100"/>
      <c r="F95" s="100"/>
      <c r="G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</row>
    <row r="96" spans="2:7" ht="12" customHeight="1">
      <c r="B96" s="127"/>
      <c r="C96" s="100"/>
      <c r="D96" s="100"/>
      <c r="E96" s="100"/>
      <c r="F96" s="100"/>
      <c r="G96" s="100"/>
    </row>
    <row r="97" spans="2:7" ht="12" customHeight="1">
      <c r="B97" s="127"/>
      <c r="C97" s="100"/>
      <c r="D97" s="100"/>
      <c r="E97" s="100"/>
      <c r="F97" s="100"/>
      <c r="G97" s="100"/>
    </row>
    <row r="98" spans="2:7" ht="12" customHeight="1">
      <c r="B98" s="127"/>
      <c r="C98" s="100"/>
      <c r="D98" s="100"/>
      <c r="E98" s="100"/>
      <c r="F98" s="100"/>
      <c r="G98" s="100"/>
    </row>
    <row r="99" spans="2:7" ht="12" customHeight="1">
      <c r="B99" s="127"/>
      <c r="C99" s="100"/>
      <c r="D99" s="100"/>
      <c r="E99" s="100"/>
      <c r="F99" s="100"/>
      <c r="G99" s="100"/>
    </row>
    <row r="100" spans="2:7" ht="12" customHeight="1">
      <c r="B100" s="127"/>
      <c r="C100" s="100"/>
      <c r="D100" s="100"/>
      <c r="E100" s="100"/>
      <c r="F100" s="100"/>
      <c r="G100" s="100"/>
    </row>
    <row r="116" spans="8:13" ht="12" customHeight="1">
      <c r="H116" s="100"/>
      <c r="I116" s="100"/>
      <c r="J116" s="100"/>
      <c r="K116" s="100"/>
      <c r="L116" s="100"/>
      <c r="M116" s="100"/>
    </row>
    <row r="130" spans="2:7" ht="12" customHeight="1">
      <c r="B130" s="127"/>
      <c r="C130" s="100"/>
      <c r="D130" s="100"/>
      <c r="E130" s="100"/>
      <c r="F130" s="100"/>
      <c r="G130" s="100"/>
    </row>
  </sheetData>
  <mergeCells count="11">
    <mergeCell ref="AK67:AT67"/>
    <mergeCell ref="B67:G67"/>
    <mergeCell ref="H67:M67"/>
    <mergeCell ref="N67:S67"/>
    <mergeCell ref="T67:X67"/>
    <mergeCell ref="AK33:AT33"/>
    <mergeCell ref="B5:F5"/>
    <mergeCell ref="B33:G33"/>
    <mergeCell ref="H33:M33"/>
    <mergeCell ref="T33:X33"/>
    <mergeCell ref="N33:S33"/>
  </mergeCells>
  <printOptions horizontalCentered="1"/>
  <pageMargins left="0.5" right="0.5" top="1" bottom="0.5" header="0.5" footer="0.5"/>
  <pageSetup firstPageNumber="48" useFirstPageNumber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2" sqref="B22"/>
    </sheetView>
  </sheetViews>
  <sheetFormatPr defaultColWidth="9.140625" defaultRowHeight="12.75"/>
  <cols>
    <col min="1" max="1" width="15.00390625" style="0" customWidth="1"/>
    <col min="2" max="7" width="14.28125" style="0" customWidth="1"/>
    <col min="8" max="11" width="14.421875" style="0" customWidth="1"/>
    <col min="12" max="13" width="13.421875" style="0" customWidth="1"/>
    <col min="14" max="16384" width="8.8515625" style="0" customWidth="1"/>
  </cols>
  <sheetData>
    <row r="1" ht="12.75">
      <c r="A1" t="s">
        <v>26</v>
      </c>
    </row>
    <row r="2" ht="12.75">
      <c r="A2" t="s">
        <v>27</v>
      </c>
    </row>
    <row r="3" ht="12.75">
      <c r="B3" s="20"/>
    </row>
    <row r="4" spans="2:6" ht="12.75">
      <c r="B4" t="s">
        <v>28</v>
      </c>
      <c r="F4" t="s">
        <v>86</v>
      </c>
    </row>
    <row r="5" spans="2:15" ht="38.25">
      <c r="B5" s="16">
        <v>1995</v>
      </c>
      <c r="C5" s="16">
        <v>1980</v>
      </c>
      <c r="D5" s="16" t="s">
        <v>87</v>
      </c>
      <c r="E5" s="16"/>
      <c r="F5" s="16">
        <v>1995</v>
      </c>
      <c r="G5" s="16">
        <v>1980</v>
      </c>
      <c r="H5" s="1"/>
      <c r="I5" s="16"/>
      <c r="J5" s="16"/>
      <c r="K5" s="16"/>
      <c r="L5" s="16"/>
      <c r="M5" s="16"/>
      <c r="N5" s="16"/>
      <c r="O5" s="16"/>
    </row>
    <row r="6" spans="1:15" ht="12.75">
      <c r="A6" t="s">
        <v>88</v>
      </c>
      <c r="B6" s="23">
        <f aca="true" t="shared" si="0" ref="B6:B15">F6/1000</f>
        <v>0.182</v>
      </c>
      <c r="C6" s="23">
        <f aca="true" t="shared" si="1" ref="C6:C15">G6/1000</f>
        <v>0.141</v>
      </c>
      <c r="D6" s="24">
        <f aca="true" t="shared" si="2" ref="D6:D15">-(C6-B6)/C6</f>
        <v>0.2907801418439717</v>
      </c>
      <c r="E6" s="27"/>
      <c r="F6">
        <v>182</v>
      </c>
      <c r="G6">
        <v>141</v>
      </c>
      <c r="J6" s="23"/>
      <c r="K6" s="23"/>
      <c r="L6" s="24"/>
      <c r="M6" s="23"/>
      <c r="N6" s="23"/>
      <c r="O6" s="24"/>
    </row>
    <row r="7" spans="1:15" ht="12.75">
      <c r="A7" t="s">
        <v>89</v>
      </c>
      <c r="B7" s="23">
        <f t="shared" si="0"/>
        <v>4.714</v>
      </c>
      <c r="C7" s="23">
        <f t="shared" si="1"/>
        <v>3.94</v>
      </c>
      <c r="D7" s="24">
        <f t="shared" si="2"/>
        <v>0.19644670050761434</v>
      </c>
      <c r="E7" s="27"/>
      <c r="F7">
        <v>4714</v>
      </c>
      <c r="G7">
        <v>3940</v>
      </c>
      <c r="J7" s="23"/>
      <c r="K7" s="23"/>
      <c r="L7" s="24"/>
      <c r="M7" s="23"/>
      <c r="N7" s="23"/>
      <c r="O7" s="24"/>
    </row>
    <row r="8" spans="1:15" ht="12.75">
      <c r="A8" t="s">
        <v>90</v>
      </c>
      <c r="B8" s="23">
        <f t="shared" si="0"/>
        <v>0.673</v>
      </c>
      <c r="C8" s="23">
        <f t="shared" si="1"/>
        <v>0.714</v>
      </c>
      <c r="D8" s="24">
        <f t="shared" si="2"/>
        <v>-0.05742296918767497</v>
      </c>
      <c r="E8" s="27"/>
      <c r="F8">
        <v>673</v>
      </c>
      <c r="G8">
        <v>714</v>
      </c>
      <c r="J8" s="23"/>
      <c r="K8" s="23"/>
      <c r="L8" s="24"/>
      <c r="M8" s="23"/>
      <c r="N8" s="23"/>
      <c r="O8" s="24"/>
    </row>
    <row r="9" spans="1:15" ht="12.75">
      <c r="A9" t="s">
        <v>91</v>
      </c>
      <c r="B9" s="23">
        <f t="shared" si="0"/>
        <v>0.142</v>
      </c>
      <c r="C9" s="23">
        <f t="shared" si="1"/>
        <v>0.162</v>
      </c>
      <c r="D9" s="24">
        <f t="shared" si="2"/>
        <v>-0.1234567901234569</v>
      </c>
      <c r="E9" s="27"/>
      <c r="F9">
        <v>142</v>
      </c>
      <c r="G9">
        <v>162</v>
      </c>
      <c r="J9" s="23"/>
      <c r="K9" s="23"/>
      <c r="L9" s="24"/>
      <c r="M9" s="23"/>
      <c r="N9" s="23"/>
      <c r="O9" s="24"/>
    </row>
    <row r="10" spans="1:15" ht="12.75">
      <c r="A10" t="s">
        <v>92</v>
      </c>
      <c r="B10" s="23">
        <f t="shared" si="0"/>
        <v>0.184</v>
      </c>
      <c r="C10" s="23">
        <f t="shared" si="1"/>
        <v>0.272</v>
      </c>
      <c r="D10" s="24">
        <f t="shared" si="2"/>
        <v>-0.32352941176470595</v>
      </c>
      <c r="E10" s="27"/>
      <c r="F10">
        <v>184</v>
      </c>
      <c r="G10">
        <v>272</v>
      </c>
      <c r="J10" s="23"/>
      <c r="K10" s="23"/>
      <c r="L10" s="24"/>
      <c r="M10" s="23"/>
      <c r="N10" s="23"/>
      <c r="O10" s="24"/>
    </row>
    <row r="11" spans="1:15" ht="12.75">
      <c r="A11" t="s">
        <v>93</v>
      </c>
      <c r="B11" s="23">
        <f>F11/1000</f>
        <v>0.239</v>
      </c>
      <c r="C11" s="23">
        <f t="shared" si="1"/>
        <v>0.356</v>
      </c>
      <c r="D11" s="24">
        <f>-(C11-B11)/C11</f>
        <v>-0.3286516853932584</v>
      </c>
      <c r="E11" s="27"/>
      <c r="F11">
        <v>239</v>
      </c>
      <c r="G11">
        <v>356</v>
      </c>
      <c r="J11" s="23"/>
      <c r="K11" s="23"/>
      <c r="L11" s="24"/>
      <c r="M11" s="23"/>
      <c r="N11" s="23"/>
      <c r="O11" s="24"/>
    </row>
    <row r="12" spans="1:15" ht="12.75">
      <c r="A12" t="s">
        <v>94</v>
      </c>
      <c r="B12" s="23">
        <f t="shared" si="0"/>
        <v>0.29</v>
      </c>
      <c r="C12" s="23">
        <f t="shared" si="1"/>
        <v>0.611</v>
      </c>
      <c r="D12" s="24">
        <f t="shared" si="2"/>
        <v>-0.5253682487725041</v>
      </c>
      <c r="E12" s="27"/>
      <c r="F12">
        <v>290</v>
      </c>
      <c r="G12">
        <v>611</v>
      </c>
      <c r="J12" s="23"/>
      <c r="K12" s="23"/>
      <c r="L12" s="24"/>
      <c r="M12" s="23"/>
      <c r="N12" s="23"/>
      <c r="O12" s="24"/>
    </row>
    <row r="13" spans="1:15" ht="12.75">
      <c r="A13" t="s">
        <v>95</v>
      </c>
      <c r="B13" s="23">
        <f t="shared" si="0"/>
        <v>2.914</v>
      </c>
      <c r="C13" s="23">
        <f t="shared" si="1"/>
        <v>7</v>
      </c>
      <c r="D13" s="24">
        <f t="shared" si="2"/>
        <v>-0.5837142857142857</v>
      </c>
      <c r="E13" s="27"/>
      <c r="F13">
        <v>2914</v>
      </c>
      <c r="G13">
        <v>7000</v>
      </c>
      <c r="J13" s="23"/>
      <c r="K13" s="23"/>
      <c r="L13" s="24"/>
      <c r="M13" s="23"/>
      <c r="N13" s="23"/>
      <c r="O13" s="24"/>
    </row>
    <row r="14" spans="1:15" ht="12.75">
      <c r="A14" t="s">
        <v>96</v>
      </c>
      <c r="B14" s="23">
        <f t="shared" si="0"/>
        <v>0.358</v>
      </c>
      <c r="C14" s="23">
        <f t="shared" si="1"/>
        <v>2.072</v>
      </c>
      <c r="D14" s="24">
        <f t="shared" si="2"/>
        <v>-0.8272200772200772</v>
      </c>
      <c r="E14" s="27"/>
      <c r="F14">
        <v>358</v>
      </c>
      <c r="G14">
        <v>2072</v>
      </c>
      <c r="J14" s="23"/>
      <c r="K14" s="23"/>
      <c r="L14" s="24"/>
      <c r="M14" s="23"/>
      <c r="N14" s="23"/>
      <c r="O14" s="24"/>
    </row>
    <row r="15" spans="1:15" ht="12.75">
      <c r="A15" t="s">
        <v>97</v>
      </c>
      <c r="B15" s="23">
        <f t="shared" si="0"/>
        <v>0.083</v>
      </c>
      <c r="C15" s="23">
        <f t="shared" si="1"/>
        <v>0.776</v>
      </c>
      <c r="D15" s="24">
        <f t="shared" si="2"/>
        <v>-0.8930412371134021</v>
      </c>
      <c r="E15" s="27"/>
      <c r="F15">
        <v>83</v>
      </c>
      <c r="G15">
        <v>776</v>
      </c>
      <c r="J15" s="23"/>
      <c r="K15" s="23"/>
      <c r="L15" s="24"/>
      <c r="M15" s="23"/>
      <c r="N15" s="23"/>
      <c r="O15" s="24"/>
    </row>
    <row r="16" spans="2:14" ht="12.75">
      <c r="B16" s="23"/>
      <c r="C16" s="23"/>
      <c r="J16" s="23"/>
      <c r="K16" s="23"/>
      <c r="M16" s="23"/>
      <c r="N16" s="23"/>
    </row>
    <row r="17" spans="1:14" ht="12.75">
      <c r="A17" t="s">
        <v>121</v>
      </c>
      <c r="B17" s="23">
        <f>SUM(B6:B15)</f>
        <v>9.779000000000002</v>
      </c>
      <c r="C17" s="23">
        <f>SUM(C6:C15)</f>
        <v>16.044</v>
      </c>
      <c r="D17" s="24">
        <f>-(C17-B17)/C17</f>
        <v>-0.3904886561954624</v>
      </c>
      <c r="E17" s="27"/>
      <c r="F17">
        <f>SUM(F6:F15)</f>
        <v>9779</v>
      </c>
      <c r="G17">
        <f>SUM(G6:G15)</f>
        <v>16044</v>
      </c>
      <c r="J17" s="23"/>
      <c r="K17" s="23"/>
      <c r="M17" s="23"/>
      <c r="N17" s="23"/>
    </row>
    <row r="18" spans="2:3" ht="12.75">
      <c r="B18" s="23"/>
      <c r="C18" s="23"/>
    </row>
    <row r="19" spans="1:7" ht="12.75">
      <c r="A19" t="s">
        <v>98</v>
      </c>
      <c r="B19" s="23">
        <f>F19/1000</f>
        <v>10.009</v>
      </c>
      <c r="C19" s="23">
        <f>G19/1000</f>
        <v>16.284</v>
      </c>
      <c r="D19" s="24">
        <f>-(C19-B19)/C19</f>
        <v>-0.3853475804470645</v>
      </c>
      <c r="E19" s="24"/>
      <c r="F19">
        <v>10009</v>
      </c>
      <c r="G19">
        <f>16122+G9</f>
        <v>16284</v>
      </c>
    </row>
    <row r="21" spans="1:7" ht="12.75">
      <c r="A21" t="s">
        <v>99</v>
      </c>
      <c r="B21" s="28">
        <f>B17/B19</f>
        <v>0.977020681386752</v>
      </c>
      <c r="C21" s="28">
        <f>C17/C19</f>
        <v>0.9852616064848932</v>
      </c>
      <c r="D21" s="28"/>
      <c r="E21" s="28"/>
      <c r="F21" s="28">
        <f>F17/F19</f>
        <v>0.9770206813867519</v>
      </c>
      <c r="G21" s="28">
        <f>G17/G19</f>
        <v>0.9852616064848931</v>
      </c>
    </row>
    <row r="23" spans="3:9" ht="12.75">
      <c r="C23" s="29" t="s">
        <v>100</v>
      </c>
      <c r="I23" s="29"/>
    </row>
    <row r="24" spans="3:9" ht="12.75">
      <c r="C24" s="29" t="s">
        <v>101</v>
      </c>
      <c r="I24" s="29"/>
    </row>
    <row r="25" ht="12.75">
      <c r="A25" t="s">
        <v>102</v>
      </c>
    </row>
    <row r="30" ht="12.75">
      <c r="A30" t="s">
        <v>103</v>
      </c>
    </row>
    <row r="31" spans="2:4" ht="12.75">
      <c r="B31" s="18" t="s">
        <v>104</v>
      </c>
      <c r="C31" s="18"/>
      <c r="D31" t="s">
        <v>105</v>
      </c>
    </row>
    <row r="32" spans="2:4" ht="12.75">
      <c r="B32">
        <v>1995</v>
      </c>
      <c r="C32">
        <v>1980</v>
      </c>
      <c r="D32">
        <v>1995</v>
      </c>
    </row>
    <row r="33" spans="1:6" ht="12.75">
      <c r="A33" t="s">
        <v>106</v>
      </c>
      <c r="B33" s="2">
        <v>1024.99</v>
      </c>
      <c r="C33" s="2">
        <v>1014.73</v>
      </c>
      <c r="D33" s="24">
        <f aca="true" t="shared" si="3" ref="D33:D38">B33/B$39</f>
        <v>0.10240949410215472</v>
      </c>
      <c r="E33" s="30"/>
      <c r="F33" s="24"/>
    </row>
    <row r="34" spans="1:6" ht="12.75">
      <c r="A34" t="s">
        <v>107</v>
      </c>
      <c r="B34" s="2">
        <v>1134.95</v>
      </c>
      <c r="C34" s="2">
        <v>2677.75</v>
      </c>
      <c r="D34" s="24">
        <f t="shared" si="3"/>
        <v>0.1133958919904004</v>
      </c>
      <c r="E34" s="30"/>
      <c r="F34" s="24"/>
    </row>
    <row r="35" spans="1:6" ht="12.75">
      <c r="A35" t="s">
        <v>178</v>
      </c>
      <c r="B35" s="2">
        <v>877.68</v>
      </c>
      <c r="C35" s="2">
        <v>1989.27</v>
      </c>
      <c r="D35" s="24">
        <f t="shared" si="3"/>
        <v>0.0876913577533236</v>
      </c>
      <c r="E35" s="30"/>
      <c r="F35" s="24"/>
    </row>
    <row r="36" spans="1:6" ht="12.75">
      <c r="A36" t="s">
        <v>108</v>
      </c>
      <c r="B36" s="2">
        <v>5275.56</v>
      </c>
      <c r="C36" s="2">
        <v>8825.42</v>
      </c>
      <c r="D36" s="24">
        <f t="shared" si="3"/>
        <v>0.5270953186914638</v>
      </c>
      <c r="E36" s="30"/>
      <c r="F36" s="24"/>
    </row>
    <row r="37" spans="1:6" ht="12.75">
      <c r="A37" t="s">
        <v>109</v>
      </c>
      <c r="B37" s="2">
        <v>208.41</v>
      </c>
      <c r="C37" s="2">
        <v>476.12</v>
      </c>
      <c r="D37" s="24">
        <f t="shared" si="3"/>
        <v>0.02082280087203784</v>
      </c>
      <c r="E37" s="30"/>
      <c r="F37" s="24"/>
    </row>
    <row r="38" spans="1:6" ht="12.75">
      <c r="A38" t="s">
        <v>110</v>
      </c>
      <c r="B38" s="2">
        <v>1487.15</v>
      </c>
      <c r="C38" s="2">
        <v>1138.9</v>
      </c>
      <c r="D38" s="24">
        <f t="shared" si="3"/>
        <v>0.1485851365906198</v>
      </c>
      <c r="E38" s="30"/>
      <c r="F38" s="24"/>
    </row>
    <row r="39" spans="1:6" ht="12.75">
      <c r="A39" t="s">
        <v>121</v>
      </c>
      <c r="B39" s="2">
        <f>SUM(B33:B38)</f>
        <v>10008.74</v>
      </c>
      <c r="C39" s="2">
        <f>SUM(C33:C38)</f>
        <v>16122.19</v>
      </c>
      <c r="F39" s="24"/>
    </row>
  </sheetData>
  <printOptions/>
  <pageMargins left="0.75" right="0.75" top="1" bottom="1" header="0.5" footer="0.5"/>
  <pageSetup fitToHeight="1" fitToWidth="1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3" width="12.421875" style="0" customWidth="1"/>
    <col min="4" max="4" width="4.140625" style="0" customWidth="1"/>
    <col min="5" max="8" width="8.8515625" style="0" customWidth="1"/>
    <col min="9" max="9" width="9.140625" style="19" customWidth="1"/>
    <col min="10" max="11" width="8.8515625" style="0" customWidth="1"/>
    <col min="12" max="12" width="9.140625" style="19" customWidth="1"/>
    <col min="13" max="14" width="13.7109375" style="2" customWidth="1"/>
    <col min="15" max="16384" width="8.8515625" style="0" customWidth="1"/>
  </cols>
  <sheetData>
    <row r="1" spans="1:12" ht="12.75">
      <c r="A1" t="s">
        <v>25</v>
      </c>
      <c r="B1" s="2"/>
      <c r="C1" s="2"/>
      <c r="D1" s="2"/>
      <c r="L1" s="19" t="s">
        <v>198</v>
      </c>
    </row>
    <row r="2" spans="2:4" ht="12.75">
      <c r="B2" s="2"/>
      <c r="C2" s="2"/>
      <c r="D2" s="2"/>
    </row>
    <row r="3" spans="1:12" ht="12.75">
      <c r="A3" t="s">
        <v>199</v>
      </c>
      <c r="B3" s="2"/>
      <c r="C3" s="2"/>
      <c r="D3" s="2"/>
      <c r="J3" t="str">
        <f>A4</f>
        <v>1996$</v>
      </c>
      <c r="L3" s="19" t="s">
        <v>199</v>
      </c>
    </row>
    <row r="4" spans="1:12" ht="12.75">
      <c r="A4" s="20" t="s">
        <v>200</v>
      </c>
      <c r="B4" s="2"/>
      <c r="C4" s="2"/>
      <c r="D4" s="2"/>
      <c r="J4" t="s">
        <v>201</v>
      </c>
      <c r="L4" s="21"/>
    </row>
    <row r="5" spans="2:14" ht="12.75">
      <c r="B5" s="2" t="s">
        <v>202</v>
      </c>
      <c r="C5" s="2" t="s">
        <v>121</v>
      </c>
      <c r="D5" s="2"/>
      <c r="E5" t="s">
        <v>13</v>
      </c>
      <c r="F5" t="s">
        <v>121</v>
      </c>
      <c r="J5" t="s">
        <v>14</v>
      </c>
      <c r="L5" s="21" t="s">
        <v>15</v>
      </c>
      <c r="M5" s="2" t="s">
        <v>16</v>
      </c>
      <c r="N5" s="2" t="s">
        <v>17</v>
      </c>
    </row>
    <row r="6" spans="1:14" ht="12.75">
      <c r="A6">
        <v>1994</v>
      </c>
      <c r="B6" s="22">
        <f aca="true" t="shared" si="0" ref="B6:C8">M6/$J6*100/1000000</f>
        <v>18.4994846394519</v>
      </c>
      <c r="C6" s="22">
        <f t="shared" si="0"/>
        <v>66.89388880159864</v>
      </c>
      <c r="D6" s="22"/>
      <c r="I6" s="19">
        <v>1994</v>
      </c>
      <c r="J6" s="23">
        <v>95.34567229178008</v>
      </c>
      <c r="L6" s="19">
        <v>1994</v>
      </c>
      <c r="M6" s="2">
        <v>17638458</v>
      </c>
      <c r="N6" s="2">
        <v>63780428</v>
      </c>
    </row>
    <row r="7" spans="1:18" ht="12.75">
      <c r="A7">
        <v>1995</v>
      </c>
      <c r="B7" s="22">
        <f t="shared" si="0"/>
        <v>12.719649844097995</v>
      </c>
      <c r="C7" s="22">
        <f t="shared" si="0"/>
        <v>29.793707713808463</v>
      </c>
      <c r="D7" s="22"/>
      <c r="E7" s="24">
        <f>(B7-B6)/B6</f>
        <v>-0.312432205977666</v>
      </c>
      <c r="F7" s="24">
        <f>(C7-C6)/C6</f>
        <v>-0.5546124130684947</v>
      </c>
      <c r="G7" t="s">
        <v>18</v>
      </c>
      <c r="I7" s="19">
        <v>1995</v>
      </c>
      <c r="J7" s="23">
        <v>97.76810016330974</v>
      </c>
      <c r="L7" s="19">
        <v>1995</v>
      </c>
      <c r="M7" s="2">
        <v>12435760</v>
      </c>
      <c r="N7" s="2">
        <v>29128742</v>
      </c>
      <c r="P7" s="24">
        <f>(M7-M6)/M6</f>
        <v>-0.2949633125526052</v>
      </c>
      <c r="Q7" s="24">
        <f>(N7-N6)/N6</f>
        <v>-0.5432965423185934</v>
      </c>
      <c r="R7" t="s">
        <v>18</v>
      </c>
    </row>
    <row r="8" spans="1:18" ht="12.75">
      <c r="A8">
        <v>1996</v>
      </c>
      <c r="B8" s="22">
        <f t="shared" si="0"/>
        <v>8.849803</v>
      </c>
      <c r="C8" s="22">
        <f t="shared" si="0"/>
        <v>21.024806</v>
      </c>
      <c r="D8" s="22"/>
      <c r="E8" s="24">
        <f>(B8-B7)/B7</f>
        <v>-0.3042416176176132</v>
      </c>
      <c r="F8" s="24">
        <f>(C8-C7)/C7</f>
        <v>-0.29432059272516614</v>
      </c>
      <c r="G8" t="s">
        <v>19</v>
      </c>
      <c r="I8" s="19">
        <v>1996</v>
      </c>
      <c r="J8" s="23">
        <v>100</v>
      </c>
      <c r="L8" s="19">
        <v>1996</v>
      </c>
      <c r="M8" s="2">
        <v>8849803</v>
      </c>
      <c r="N8" s="2">
        <v>21024806</v>
      </c>
      <c r="P8" s="24">
        <f>(M8-M7)/M7</f>
        <v>-0.28835849196189056</v>
      </c>
      <c r="Q8" s="24">
        <f>(N8-N7)/N7</f>
        <v>-0.27821098487535095</v>
      </c>
      <c r="R8" t="s">
        <v>19</v>
      </c>
    </row>
    <row r="9" spans="2:18" ht="12.75">
      <c r="B9" s="2"/>
      <c r="C9" s="2"/>
      <c r="D9" s="2"/>
      <c r="E9" s="25">
        <f>(B8-B6)/B6</f>
        <v>-0.5216189438527948</v>
      </c>
      <c r="F9" s="25">
        <f>(C8-C6)/C6</f>
        <v>-0.6856991516466069</v>
      </c>
      <c r="G9" t="s">
        <v>20</v>
      </c>
      <c r="P9" s="25">
        <f>(M8-M6)/M6</f>
        <v>-0.4982666285227427</v>
      </c>
      <c r="Q9" s="25">
        <f>(N8-N6)/N6</f>
        <v>-0.6703564610761157</v>
      </c>
      <c r="R9" t="s">
        <v>20</v>
      </c>
    </row>
    <row r="10" spans="1:10" ht="12.75">
      <c r="A10" t="s">
        <v>21</v>
      </c>
      <c r="B10" s="2"/>
      <c r="C10" s="2"/>
      <c r="D10" s="2"/>
      <c r="J10" t="str">
        <f>J$3</f>
        <v>1996$</v>
      </c>
    </row>
    <row r="11" spans="1:12" ht="12.75">
      <c r="A11" s="20" t="s">
        <v>200</v>
      </c>
      <c r="B11" s="2"/>
      <c r="C11" s="2"/>
      <c r="D11" s="2"/>
      <c r="J11" t="s">
        <v>201</v>
      </c>
      <c r="L11" t="s">
        <v>21</v>
      </c>
    </row>
    <row r="12" spans="2:14" ht="12.75">
      <c r="B12" s="2" t="s">
        <v>16</v>
      </c>
      <c r="C12" s="2" t="s">
        <v>17</v>
      </c>
      <c r="D12" s="2"/>
      <c r="J12" t="s">
        <v>14</v>
      </c>
      <c r="L12" s="21" t="s">
        <v>15</v>
      </c>
      <c r="M12" s="2" t="s">
        <v>16</v>
      </c>
      <c r="N12" s="2" t="s">
        <v>17</v>
      </c>
    </row>
    <row r="13" spans="1:14" ht="12.75">
      <c r="A13">
        <v>1994</v>
      </c>
      <c r="B13" s="22">
        <f aca="true" t="shared" si="1" ref="B13:C15">M13/$J13*100/1000000</f>
        <v>15.397374256351698</v>
      </c>
      <c r="C13" s="22">
        <f t="shared" si="1"/>
        <v>48.376028918070226</v>
      </c>
      <c r="D13" s="22"/>
      <c r="I13" s="19">
        <v>1994</v>
      </c>
      <c r="J13" s="23">
        <f>J$6</f>
        <v>95.34567229178008</v>
      </c>
      <c r="L13" s="19">
        <v>1994</v>
      </c>
      <c r="M13" s="26">
        <v>14680730</v>
      </c>
      <c r="N13" s="2">
        <v>46124450</v>
      </c>
    </row>
    <row r="14" spans="1:18" ht="12.75">
      <c r="A14">
        <v>1995</v>
      </c>
      <c r="B14" s="22">
        <f t="shared" si="1"/>
        <v>0</v>
      </c>
      <c r="C14" s="22">
        <f t="shared" si="1"/>
        <v>18.416408797884188</v>
      </c>
      <c r="D14" s="22"/>
      <c r="E14" s="24">
        <f>(B14-B13)/B13</f>
        <v>-1</v>
      </c>
      <c r="F14" s="24">
        <f>(C14-C13)/C13</f>
        <v>-0.6193071401318561</v>
      </c>
      <c r="G14" t="s">
        <v>18</v>
      </c>
      <c r="I14" s="19">
        <v>1995</v>
      </c>
      <c r="J14" s="23">
        <f>J$7</f>
        <v>97.76810016330974</v>
      </c>
      <c r="L14" s="19">
        <v>1995</v>
      </c>
      <c r="M14" s="2">
        <v>0</v>
      </c>
      <c r="N14" s="2">
        <v>18005373</v>
      </c>
      <c r="P14" s="24">
        <f>(M14-M13)/M13</f>
        <v>-1</v>
      </c>
      <c r="Q14" s="24">
        <f>(N14-N13)/N13</f>
        <v>-0.6096349549967534</v>
      </c>
      <c r="R14" t="s">
        <v>18</v>
      </c>
    </row>
    <row r="15" spans="1:18" ht="12.75">
      <c r="A15">
        <v>1996</v>
      </c>
      <c r="B15" s="22">
        <f t="shared" si="1"/>
        <v>1.606156</v>
      </c>
      <c r="C15" s="22">
        <f t="shared" si="1"/>
        <v>21.050338</v>
      </c>
      <c r="D15" s="22"/>
      <c r="E15" s="24" t="e">
        <f>(B15-B14)/B14</f>
        <v>#DIV/0!</v>
      </c>
      <c r="F15" s="24">
        <f>(C15-C14)/C14</f>
        <v>0.14302078277163446</v>
      </c>
      <c r="G15" t="s">
        <v>19</v>
      </c>
      <c r="I15" s="19">
        <v>1996</v>
      </c>
      <c r="J15" s="23">
        <f>J$8</f>
        <v>100</v>
      </c>
      <c r="L15" s="19">
        <v>1996</v>
      </c>
      <c r="M15" s="2">
        <v>1606156</v>
      </c>
      <c r="N15" s="2">
        <v>21050338</v>
      </c>
      <c r="P15" s="24" t="e">
        <f>(M15-M14)/M14</f>
        <v>#DIV/0!</v>
      </c>
      <c r="Q15" s="24">
        <f>(N15-N14)/N14</f>
        <v>0.16911424162109834</v>
      </c>
      <c r="R15" t="s">
        <v>19</v>
      </c>
    </row>
    <row r="16" spans="2:18" ht="12.75">
      <c r="B16" s="2"/>
      <c r="C16" s="2"/>
      <c r="D16" s="2"/>
      <c r="E16" s="25">
        <f>(B15-B13)/B13</f>
        <v>-0.8956863700745968</v>
      </c>
      <c r="F16" s="25">
        <f>(C15-C13)/C13</f>
        <v>-0.5648601493179419</v>
      </c>
      <c r="G16" t="s">
        <v>20</v>
      </c>
      <c r="P16" s="25">
        <f>(M15-M13)/M13</f>
        <v>-0.890594268813608</v>
      </c>
      <c r="Q16" s="25">
        <f>(N15-N13)/N13</f>
        <v>-0.5436186664556434</v>
      </c>
      <c r="R16" t="s">
        <v>20</v>
      </c>
    </row>
    <row r="17" spans="1:10" ht="12.75">
      <c r="A17" t="s">
        <v>22</v>
      </c>
      <c r="B17" s="2"/>
      <c r="C17" s="2"/>
      <c r="D17" s="2"/>
      <c r="J17" t="str">
        <f>J$3</f>
        <v>1996$</v>
      </c>
    </row>
    <row r="18" spans="1:12" ht="12.75">
      <c r="A18" s="20" t="s">
        <v>200</v>
      </c>
      <c r="B18" s="2"/>
      <c r="C18" s="2"/>
      <c r="D18" s="2"/>
      <c r="J18" t="s">
        <v>201</v>
      </c>
      <c r="L18" t="s">
        <v>22</v>
      </c>
    </row>
    <row r="19" spans="1:14" ht="12.75">
      <c r="A19" s="20"/>
      <c r="B19" s="2" t="s">
        <v>16</v>
      </c>
      <c r="C19" s="2" t="s">
        <v>17</v>
      </c>
      <c r="D19" s="2"/>
      <c r="J19" t="s">
        <v>14</v>
      </c>
      <c r="L19" s="21" t="s">
        <v>15</v>
      </c>
      <c r="M19" s="2" t="s">
        <v>16</v>
      </c>
      <c r="N19" s="2" t="s">
        <v>17</v>
      </c>
    </row>
    <row r="20" spans="1:14" ht="12.75">
      <c r="A20">
        <v>1994</v>
      </c>
      <c r="B20" s="22">
        <f aca="true" t="shared" si="2" ref="B20:C22">M20/$J20*100/1000000</f>
        <v>3.7114269740222667</v>
      </c>
      <c r="C20" s="22">
        <f t="shared" si="2"/>
        <v>7.04985012789038</v>
      </c>
      <c r="D20" s="22"/>
      <c r="I20" s="19">
        <v>1994</v>
      </c>
      <c r="J20" s="23">
        <f>J$6</f>
        <v>95.34567229178008</v>
      </c>
      <c r="L20" s="19">
        <v>1994</v>
      </c>
      <c r="M20" s="2">
        <v>3538685</v>
      </c>
      <c r="N20" s="2">
        <v>6721727</v>
      </c>
    </row>
    <row r="21" spans="1:18" ht="12.75">
      <c r="A21">
        <v>1995</v>
      </c>
      <c r="B21" s="22">
        <f t="shared" si="2"/>
        <v>3.619078200445435</v>
      </c>
      <c r="C21" s="22">
        <f t="shared" si="2"/>
        <v>7.30552193207127</v>
      </c>
      <c r="D21" s="22"/>
      <c r="E21" s="24">
        <f>(B21-B20)/B20</f>
        <v>-0.02488228226588239</v>
      </c>
      <c r="F21" s="24">
        <f>(C21-C20)/C20</f>
        <v>0.036266275104120185</v>
      </c>
      <c r="G21" t="s">
        <v>18</v>
      </c>
      <c r="I21" s="19">
        <v>1995</v>
      </c>
      <c r="J21" s="23">
        <f>J$7</f>
        <v>97.76810016330974</v>
      </c>
      <c r="L21" s="19">
        <v>1995</v>
      </c>
      <c r="M21" s="2">
        <v>3538304</v>
      </c>
      <c r="N21" s="2">
        <v>7142470</v>
      </c>
      <c r="P21" s="24">
        <f>(M21-M20)/M20</f>
        <v>-0.00010766711363119351</v>
      </c>
      <c r="Q21" s="24">
        <f>(N21-N20)/N20</f>
        <v>0.06259447906765628</v>
      </c>
      <c r="R21" t="s">
        <v>18</v>
      </c>
    </row>
    <row r="22" spans="1:18" ht="12.75">
      <c r="A22">
        <v>1996</v>
      </c>
      <c r="B22" s="22">
        <f t="shared" si="2"/>
        <v>2.97568</v>
      </c>
      <c r="C22" s="22">
        <f t="shared" si="2"/>
        <v>5.785256</v>
      </c>
      <c r="D22" s="22"/>
      <c r="E22" s="24">
        <f>(B22-B21)/B21</f>
        <v>-0.1777795794427005</v>
      </c>
      <c r="F22" s="24">
        <f>(C22-C21)/C21</f>
        <v>-0.20809819561245801</v>
      </c>
      <c r="G22" t="s">
        <v>19</v>
      </c>
      <c r="I22" s="19">
        <v>1996</v>
      </c>
      <c r="J22" s="23">
        <f>J$8</f>
        <v>100</v>
      </c>
      <c r="L22" s="19">
        <v>1996</v>
      </c>
      <c r="M22" s="2">
        <v>2975680</v>
      </c>
      <c r="N22" s="2">
        <v>5785256</v>
      </c>
      <c r="P22" s="24">
        <f>(M22-M21)/M21</f>
        <v>-0.1590095141627175</v>
      </c>
      <c r="Q22" s="24">
        <f>(N22-N21)/N21</f>
        <v>-0.19002025909804313</v>
      </c>
      <c r="R22" t="s">
        <v>19</v>
      </c>
    </row>
    <row r="23" spans="2:18" ht="12.75">
      <c r="B23" s="2"/>
      <c r="C23" s="2"/>
      <c r="D23" s="2"/>
      <c r="E23" s="25">
        <f>(B22-B20)/B20</f>
        <v>-0.19823830003177978</v>
      </c>
      <c r="F23" s="25">
        <f>(C22-C20)/C20</f>
        <v>-0.17937886691909025</v>
      </c>
      <c r="G23" t="s">
        <v>20</v>
      </c>
      <c r="P23" s="25">
        <f>(M22-M20)/M20</f>
        <v>-0.1591000611809189</v>
      </c>
      <c r="Q23" s="25">
        <f>(N22-N20)/N20</f>
        <v>-0.1393199991609299</v>
      </c>
      <c r="R23" t="s">
        <v>20</v>
      </c>
    </row>
    <row r="24" spans="2:10" ht="12.75">
      <c r="B24" s="2"/>
      <c r="C24" s="2"/>
      <c r="D24" s="2"/>
      <c r="J24" t="str">
        <f>J$3</f>
        <v>1996$</v>
      </c>
    </row>
    <row r="25" spans="1:12" ht="12.75">
      <c r="A25" t="s">
        <v>23</v>
      </c>
      <c r="B25" s="2"/>
      <c r="C25" s="2"/>
      <c r="D25" s="2"/>
      <c r="J25" t="s">
        <v>201</v>
      </c>
      <c r="L25" s="19" t="s">
        <v>23</v>
      </c>
    </row>
    <row r="26" spans="1:14" ht="12.75">
      <c r="A26" s="20">
        <f>A19</f>
        <v>0</v>
      </c>
      <c r="B26" s="2" t="s">
        <v>16</v>
      </c>
      <c r="C26" s="2" t="s">
        <v>17</v>
      </c>
      <c r="D26" s="2"/>
      <c r="J26" t="s">
        <v>14</v>
      </c>
      <c r="L26" s="21" t="s">
        <v>15</v>
      </c>
      <c r="M26" s="2" t="s">
        <v>16</v>
      </c>
      <c r="N26" s="2" t="s">
        <v>17</v>
      </c>
    </row>
    <row r="27" spans="1:14" ht="12.75">
      <c r="A27">
        <v>1994</v>
      </c>
      <c r="B27" s="2">
        <f aca="true" t="shared" si="3" ref="B27:C29">B6+B13+B20</f>
        <v>37.60828586982586</v>
      </c>
      <c r="C27" s="2">
        <f t="shared" si="3"/>
        <v>122.31976784755923</v>
      </c>
      <c r="D27" s="2"/>
      <c r="I27" s="19">
        <v>1994</v>
      </c>
      <c r="J27" s="23">
        <f>J$6</f>
        <v>95.34567229178008</v>
      </c>
      <c r="L27" s="19">
        <v>1994</v>
      </c>
      <c r="M27" s="2">
        <f aca="true" t="shared" si="4" ref="M27:N29">M6+M13+M20</f>
        <v>35857873</v>
      </c>
      <c r="N27" s="2">
        <f t="shared" si="4"/>
        <v>116626605</v>
      </c>
    </row>
    <row r="28" spans="1:18" ht="12.75">
      <c r="A28">
        <v>1995</v>
      </c>
      <c r="B28" s="2">
        <f t="shared" si="3"/>
        <v>16.33872804454343</v>
      </c>
      <c r="C28" s="2">
        <f t="shared" si="3"/>
        <v>55.51563844376392</v>
      </c>
      <c r="D28" s="2"/>
      <c r="E28" s="24">
        <f>(B28-B27)/B27</f>
        <v>-0.5655550986530755</v>
      </c>
      <c r="F28" s="24">
        <f>(C28-C27)/C27</f>
        <v>-0.5461433632464855</v>
      </c>
      <c r="G28" t="s">
        <v>18</v>
      </c>
      <c r="I28" s="19">
        <v>1995</v>
      </c>
      <c r="J28" s="23">
        <f>J$7</f>
        <v>97.76810016330974</v>
      </c>
      <c r="L28" s="19">
        <v>1995</v>
      </c>
      <c r="M28" s="2">
        <f t="shared" si="4"/>
        <v>15974064</v>
      </c>
      <c r="N28" s="2">
        <f t="shared" si="4"/>
        <v>54276585</v>
      </c>
      <c r="P28" s="24">
        <f>(M28-M27)/M27</f>
        <v>-0.554517246463559</v>
      </c>
      <c r="Q28" s="24">
        <f>(N28-N27)/N27</f>
        <v>-0.5346123210908866</v>
      </c>
      <c r="R28" t="s">
        <v>18</v>
      </c>
    </row>
    <row r="29" spans="1:18" ht="12.75">
      <c r="A29">
        <v>1996</v>
      </c>
      <c r="B29" s="2">
        <f t="shared" si="3"/>
        <v>13.431639</v>
      </c>
      <c r="C29" s="2">
        <f t="shared" si="3"/>
        <v>47.8604</v>
      </c>
      <c r="D29" s="2"/>
      <c r="E29" s="24">
        <f>(B29-B28)/B28</f>
        <v>-0.17792627655090304</v>
      </c>
      <c r="F29" s="24">
        <f>(C29-C28)/C28</f>
        <v>-0.137893369478557</v>
      </c>
      <c r="G29" t="s">
        <v>19</v>
      </c>
      <c r="I29" s="19">
        <v>1996</v>
      </c>
      <c r="J29" s="23">
        <f>J$8</f>
        <v>100</v>
      </c>
      <c r="L29" s="19">
        <v>1996</v>
      </c>
      <c r="M29" s="2">
        <f t="shared" si="4"/>
        <v>13431639</v>
      </c>
      <c r="N29" s="2">
        <f t="shared" si="4"/>
        <v>47860400</v>
      </c>
      <c r="P29" s="24">
        <f>(M29-M28)/M28</f>
        <v>-0.15915956014699828</v>
      </c>
      <c r="Q29" s="24">
        <f>(N29-N28)/N28</f>
        <v>-0.11821276154349063</v>
      </c>
      <c r="R29" t="s">
        <v>19</v>
      </c>
    </row>
    <row r="30" spans="5:18" ht="12.75">
      <c r="E30" s="25">
        <f>(B29-B27)/B27</f>
        <v>-0.6428542623162582</v>
      </c>
      <c r="F30" s="25">
        <f>(C29-C27)/C27</f>
        <v>-0.608727184148633</v>
      </c>
      <c r="G30" t="s">
        <v>20</v>
      </c>
      <c r="P30" s="25">
        <f>(M29-M27)/M27</f>
        <v>-0.6254200855694927</v>
      </c>
      <c r="Q30" s="25">
        <f>(N29-N27)/N27</f>
        <v>-0.5896270838030482</v>
      </c>
      <c r="R30" t="s">
        <v>20</v>
      </c>
    </row>
    <row r="31" spans="5:16" ht="12.75">
      <c r="E31" t="s">
        <v>24</v>
      </c>
      <c r="P31" t="s">
        <v>24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selection activeCell="F1" sqref="F1"/>
    </sheetView>
  </sheetViews>
  <sheetFormatPr defaultColWidth="9.140625" defaultRowHeight="12.75"/>
  <cols>
    <col min="1" max="1" width="8.8515625" style="0" customWidth="1"/>
    <col min="2" max="2" width="14.28125" style="0" customWidth="1"/>
    <col min="3" max="3" width="14.8515625" style="0" customWidth="1"/>
    <col min="4" max="4" width="3.421875" style="0" customWidth="1"/>
    <col min="5" max="5" width="8.8515625" style="0" customWidth="1"/>
    <col min="6" max="7" width="11.7109375" style="0" customWidth="1"/>
    <col min="8" max="16384" width="8.8515625" style="0" customWidth="1"/>
  </cols>
  <sheetData>
    <row r="1" ht="12.75">
      <c r="A1" t="s">
        <v>112</v>
      </c>
    </row>
    <row r="2" spans="1:9" ht="12.75">
      <c r="A2" t="s">
        <v>113</v>
      </c>
      <c r="I2" t="s">
        <v>114</v>
      </c>
    </row>
    <row r="3" spans="2:7" ht="12.75">
      <c r="B3" t="s">
        <v>115</v>
      </c>
      <c r="F3" t="s">
        <v>119</v>
      </c>
      <c r="G3" t="s">
        <v>118</v>
      </c>
    </row>
    <row r="4" spans="1:9" ht="63.75">
      <c r="A4" t="s">
        <v>111</v>
      </c>
      <c r="B4" s="1" t="s">
        <v>116</v>
      </c>
      <c r="C4" s="1" t="s">
        <v>122</v>
      </c>
      <c r="E4" t="s">
        <v>111</v>
      </c>
      <c r="F4" s="1" t="s">
        <v>117</v>
      </c>
      <c r="G4" s="1" t="s">
        <v>117</v>
      </c>
      <c r="I4" s="1" t="s">
        <v>120</v>
      </c>
    </row>
    <row r="5" spans="1:27" ht="12.75">
      <c r="A5">
        <v>1996</v>
      </c>
      <c r="B5" s="3">
        <f>C5/1000</f>
        <v>109.646</v>
      </c>
      <c r="C5">
        <v>109646</v>
      </c>
      <c r="E5">
        <v>1996</v>
      </c>
      <c r="F5" s="2">
        <f>G5/1000</f>
        <v>193.206</v>
      </c>
      <c r="G5" s="2">
        <v>193206</v>
      </c>
      <c r="I5">
        <f>G5/C5</f>
        <v>1.7620889042919943</v>
      </c>
      <c r="J5" s="2"/>
      <c r="K5" s="5"/>
      <c r="L5" s="2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13" ht="12.75">
      <c r="A6">
        <f>A5-1</f>
        <v>1995</v>
      </c>
      <c r="B6" s="3">
        <f aca="true" t="shared" si="0" ref="B6:B25">C6/1000</f>
        <v>101.419</v>
      </c>
      <c r="C6">
        <v>101419</v>
      </c>
      <c r="E6">
        <f>E5-1</f>
        <v>1995</v>
      </c>
      <c r="F6" s="2">
        <f aca="true" t="shared" si="1" ref="F6:F25">G6/1000</f>
        <v>187.19091369710466</v>
      </c>
      <c r="G6" s="2">
        <v>187190.91369710467</v>
      </c>
      <c r="I6">
        <f aca="true" t="shared" si="2" ref="I6:I25">G6/C6</f>
        <v>1.8457183929747352</v>
      </c>
      <c r="J6" s="2"/>
      <c r="K6" s="5"/>
      <c r="M6" s="4"/>
    </row>
    <row r="7" spans="1:18" ht="12.75">
      <c r="A7">
        <f aca="true" t="shared" si="3" ref="A7:A25">A6-1</f>
        <v>1994</v>
      </c>
      <c r="B7" s="3">
        <f t="shared" si="0"/>
        <v>101.675</v>
      </c>
      <c r="C7">
        <v>101675</v>
      </c>
      <c r="E7">
        <f aca="true" t="shared" si="4" ref="E7:E25">E6-1</f>
        <v>1994</v>
      </c>
      <c r="F7" s="2">
        <f t="shared" si="1"/>
        <v>176.29011989723094</v>
      </c>
      <c r="G7" s="2">
        <v>176290.11989723094</v>
      </c>
      <c r="I7">
        <f t="shared" si="2"/>
        <v>1.7338590597219665</v>
      </c>
      <c r="J7" s="2"/>
      <c r="K7" s="5"/>
      <c r="M7" s="4"/>
      <c r="R7" s="2"/>
    </row>
    <row r="8" spans="1:18" ht="12.75">
      <c r="A8">
        <f t="shared" si="3"/>
        <v>1993</v>
      </c>
      <c r="B8" s="3">
        <f t="shared" si="0"/>
        <v>98.342</v>
      </c>
      <c r="C8">
        <v>98342</v>
      </c>
      <c r="E8">
        <f t="shared" si="4"/>
        <v>1993</v>
      </c>
      <c r="F8" s="2">
        <f t="shared" si="1"/>
        <v>177.2368526890101</v>
      </c>
      <c r="G8" s="2">
        <v>177236.85268901012</v>
      </c>
      <c r="I8">
        <f t="shared" si="2"/>
        <v>1.802249829055847</v>
      </c>
      <c r="J8" s="2"/>
      <c r="K8" s="5"/>
      <c r="M8" s="4"/>
      <c r="R8" s="2"/>
    </row>
    <row r="9" spans="1:18" ht="12.75">
      <c r="A9">
        <f t="shared" si="3"/>
        <v>1992</v>
      </c>
      <c r="B9" s="3">
        <f t="shared" si="0"/>
        <v>97.441</v>
      </c>
      <c r="C9">
        <v>97441</v>
      </c>
      <c r="E9">
        <f t="shared" si="4"/>
        <v>1992</v>
      </c>
      <c r="F9" s="2">
        <f t="shared" si="1"/>
        <v>181.19947559999997</v>
      </c>
      <c r="G9" s="2">
        <v>181199.47559999998</v>
      </c>
      <c r="I9">
        <f t="shared" si="2"/>
        <v>1.8595814451822126</v>
      </c>
      <c r="J9" s="2"/>
      <c r="K9" s="5"/>
      <c r="M9" s="4"/>
      <c r="R9" s="2"/>
    </row>
    <row r="10" spans="1:18" ht="12.75">
      <c r="A10">
        <f t="shared" si="3"/>
        <v>1991</v>
      </c>
      <c r="B10" s="3">
        <f t="shared" si="0"/>
        <v>96.513</v>
      </c>
      <c r="C10">
        <v>96513</v>
      </c>
      <c r="E10">
        <f t="shared" si="4"/>
        <v>1991</v>
      </c>
      <c r="F10" s="2">
        <f t="shared" si="1"/>
        <v>181.20498705302097</v>
      </c>
      <c r="G10" s="2">
        <v>181204.98705302097</v>
      </c>
      <c r="H10" s="2"/>
      <c r="I10">
        <f t="shared" si="2"/>
        <v>1.8775189565449315</v>
      </c>
      <c r="J10" s="2"/>
      <c r="K10" s="5"/>
      <c r="L10" s="2"/>
      <c r="M10" s="4"/>
      <c r="R10" s="2"/>
    </row>
    <row r="11" spans="1:18" ht="12.75">
      <c r="A11">
        <f t="shared" si="3"/>
        <v>1990</v>
      </c>
      <c r="B11" s="3">
        <f t="shared" si="0"/>
        <v>90.364</v>
      </c>
      <c r="C11">
        <v>90364</v>
      </c>
      <c r="E11">
        <f t="shared" si="4"/>
        <v>1990</v>
      </c>
      <c r="F11" s="2">
        <f t="shared" si="1"/>
        <v>178.19763178129006</v>
      </c>
      <c r="G11" s="2">
        <v>178197.63178129005</v>
      </c>
      <c r="H11" s="2"/>
      <c r="I11">
        <f t="shared" si="2"/>
        <v>1.9719980499013994</v>
      </c>
      <c r="J11" s="2"/>
      <c r="K11" s="5"/>
      <c r="L11" s="2"/>
      <c r="M11" s="4"/>
      <c r="R11" s="2"/>
    </row>
    <row r="12" spans="1:18" ht="12.75">
      <c r="A12">
        <f t="shared" si="3"/>
        <v>1989</v>
      </c>
      <c r="B12" s="3">
        <f t="shared" si="0"/>
        <v>95.537</v>
      </c>
      <c r="C12">
        <v>95537</v>
      </c>
      <c r="E12">
        <f t="shared" si="4"/>
        <v>1989</v>
      </c>
      <c r="F12" s="2">
        <f t="shared" si="1"/>
        <v>173.01542487739633</v>
      </c>
      <c r="G12" s="2">
        <v>173015.42487739632</v>
      </c>
      <c r="H12" s="2"/>
      <c r="I12">
        <f t="shared" si="2"/>
        <v>1.8109782061127764</v>
      </c>
      <c r="J12" s="2"/>
      <c r="K12" s="5"/>
      <c r="L12" s="2"/>
      <c r="M12" s="4"/>
      <c r="R12" s="2"/>
    </row>
    <row r="13" spans="1:18" ht="12.75">
      <c r="A13">
        <f t="shared" si="3"/>
        <v>1988</v>
      </c>
      <c r="B13" s="3">
        <f t="shared" si="0"/>
        <v>77.924</v>
      </c>
      <c r="C13">
        <v>77924</v>
      </c>
      <c r="E13">
        <f t="shared" si="4"/>
        <v>1988</v>
      </c>
      <c r="F13" s="2">
        <f t="shared" si="1"/>
        <v>169.90393797909405</v>
      </c>
      <c r="G13" s="2">
        <v>169903.93797909404</v>
      </c>
      <c r="H13" s="2"/>
      <c r="I13">
        <f t="shared" si="2"/>
        <v>2.180380088022869</v>
      </c>
      <c r="J13" s="2"/>
      <c r="K13" s="5"/>
      <c r="L13" s="2"/>
      <c r="M13" s="4"/>
      <c r="R13" s="2"/>
    </row>
    <row r="14" spans="1:18" ht="12.75">
      <c r="A14">
        <f t="shared" si="3"/>
        <v>1987</v>
      </c>
      <c r="B14" s="3">
        <f t="shared" si="0"/>
        <v>82.952</v>
      </c>
      <c r="C14">
        <v>82952</v>
      </c>
      <c r="E14">
        <f t="shared" si="4"/>
        <v>1987</v>
      </c>
      <c r="F14" s="2">
        <f t="shared" si="1"/>
        <v>166.37301613291595</v>
      </c>
      <c r="G14" s="2">
        <v>166373.01613291595</v>
      </c>
      <c r="H14" s="2"/>
      <c r="I14">
        <f t="shared" si="2"/>
        <v>2.0056540666037703</v>
      </c>
      <c r="J14" s="2"/>
      <c r="K14" s="5"/>
      <c r="L14" s="2"/>
      <c r="M14" s="4"/>
      <c r="R14" s="2"/>
    </row>
    <row r="15" spans="1:18" ht="12.75">
      <c r="A15">
        <f t="shared" si="3"/>
        <v>1986</v>
      </c>
      <c r="B15" s="3">
        <f t="shared" si="0"/>
        <v>70.86</v>
      </c>
      <c r="C15">
        <v>70860</v>
      </c>
      <c r="E15">
        <f t="shared" si="4"/>
        <v>1986</v>
      </c>
      <c r="F15" s="2">
        <f t="shared" si="1"/>
        <v>163.53266716306777</v>
      </c>
      <c r="G15" s="2">
        <v>163532.66716306776</v>
      </c>
      <c r="H15" s="2"/>
      <c r="I15">
        <f t="shared" si="2"/>
        <v>2.3078276483639253</v>
      </c>
      <c r="J15" s="2"/>
      <c r="K15" s="5"/>
      <c r="L15" s="2"/>
      <c r="M15" s="4"/>
      <c r="R15" s="2"/>
    </row>
    <row r="16" spans="1:18" ht="12.75">
      <c r="A16">
        <f t="shared" si="3"/>
        <v>1985</v>
      </c>
      <c r="B16" s="3">
        <f t="shared" si="0"/>
        <v>71.661</v>
      </c>
      <c r="C16">
        <v>71661</v>
      </c>
      <c r="E16">
        <f t="shared" si="4"/>
        <v>1985</v>
      </c>
      <c r="F16" s="2">
        <f t="shared" si="1"/>
        <v>159.74952476760475</v>
      </c>
      <c r="G16" s="2">
        <v>159749.52476760474</v>
      </c>
      <c r="H16" s="2"/>
      <c r="I16">
        <f t="shared" si="2"/>
        <v>2.2292394017332264</v>
      </c>
      <c r="J16" s="2"/>
      <c r="K16" s="5"/>
      <c r="L16" s="2"/>
      <c r="M16" s="4"/>
      <c r="R16" s="2"/>
    </row>
    <row r="17" spans="1:18" ht="12.75">
      <c r="A17">
        <f t="shared" si="3"/>
        <v>1984</v>
      </c>
      <c r="B17" s="3">
        <f t="shared" si="0"/>
        <v>67.2</v>
      </c>
      <c r="C17">
        <v>67200</v>
      </c>
      <c r="E17">
        <f t="shared" si="4"/>
        <v>1984</v>
      </c>
      <c r="F17" s="2">
        <f t="shared" si="1"/>
        <v>146.87337644889357</v>
      </c>
      <c r="G17" s="2">
        <v>146873.37644889357</v>
      </c>
      <c r="H17" s="2"/>
      <c r="I17">
        <f t="shared" si="2"/>
        <v>2.185615720965678</v>
      </c>
      <c r="J17" s="2"/>
      <c r="K17" s="5"/>
      <c r="L17" s="2"/>
      <c r="M17" s="4"/>
      <c r="R17" s="2"/>
    </row>
    <row r="18" spans="1:18" ht="12.75">
      <c r="A18">
        <f t="shared" si="3"/>
        <v>1983</v>
      </c>
      <c r="B18" s="3">
        <f t="shared" si="0"/>
        <v>56.86</v>
      </c>
      <c r="C18">
        <v>56860</v>
      </c>
      <c r="E18">
        <f t="shared" si="4"/>
        <v>1983</v>
      </c>
      <c r="F18" s="2">
        <f t="shared" si="1"/>
        <v>134.30087042099507</v>
      </c>
      <c r="G18" s="2">
        <v>134300.87042099508</v>
      </c>
      <c r="H18" s="2"/>
      <c r="I18">
        <f t="shared" si="2"/>
        <v>2.361956919117043</v>
      </c>
      <c r="J18" s="2"/>
      <c r="K18" s="5"/>
      <c r="L18" s="2"/>
      <c r="M18" s="4"/>
      <c r="R18" s="2"/>
    </row>
    <row r="19" spans="1:18" ht="12.75">
      <c r="A19">
        <f t="shared" si="3"/>
        <v>1982</v>
      </c>
      <c r="B19" s="3">
        <f t="shared" si="0"/>
        <v>57.888</v>
      </c>
      <c r="C19">
        <v>57888</v>
      </c>
      <c r="E19">
        <f t="shared" si="4"/>
        <v>1982</v>
      </c>
      <c r="F19" s="2">
        <f t="shared" si="1"/>
        <v>125.6709028213166</v>
      </c>
      <c r="G19" s="2">
        <v>125670.9028213166</v>
      </c>
      <c r="H19" s="2"/>
      <c r="I19">
        <f t="shared" si="2"/>
        <v>2.1709318480741535</v>
      </c>
      <c r="J19" s="2"/>
      <c r="K19" s="5"/>
      <c r="L19" s="2"/>
      <c r="M19" s="4"/>
      <c r="R19" s="2"/>
    </row>
    <row r="20" spans="1:18" ht="12.75">
      <c r="A20">
        <f t="shared" si="3"/>
        <v>1981</v>
      </c>
      <c r="B20" s="3">
        <f t="shared" si="0"/>
        <v>65.771</v>
      </c>
      <c r="C20">
        <v>65771</v>
      </c>
      <c r="E20">
        <f t="shared" si="4"/>
        <v>1981</v>
      </c>
      <c r="F20" s="2">
        <f t="shared" si="1"/>
        <v>120.00471746705045</v>
      </c>
      <c r="G20" s="2">
        <v>120004.71746705046</v>
      </c>
      <c r="H20" s="2"/>
      <c r="I20">
        <f t="shared" si="2"/>
        <v>1.824584048700042</v>
      </c>
      <c r="J20" s="2"/>
      <c r="K20" s="5"/>
      <c r="L20" s="2"/>
      <c r="M20" s="4"/>
      <c r="R20" s="2"/>
    </row>
    <row r="21" spans="1:18" ht="12.75">
      <c r="A21">
        <f t="shared" si="3"/>
        <v>1980</v>
      </c>
      <c r="B21" s="3">
        <f t="shared" si="0"/>
        <v>61.819</v>
      </c>
      <c r="C21">
        <v>61819</v>
      </c>
      <c r="E21">
        <f t="shared" si="4"/>
        <v>1980</v>
      </c>
      <c r="F21" s="2">
        <f t="shared" si="1"/>
        <v>114.34092011932383</v>
      </c>
      <c r="G21" s="2">
        <v>114340.92011932383</v>
      </c>
      <c r="H21" s="2"/>
      <c r="I21">
        <f t="shared" si="2"/>
        <v>1.8496080512354427</v>
      </c>
      <c r="J21" s="2"/>
      <c r="K21" s="5"/>
      <c r="L21" s="2"/>
      <c r="M21" s="4"/>
      <c r="R21" s="2"/>
    </row>
    <row r="22" spans="1:18" ht="12.75">
      <c r="A22">
        <f t="shared" si="3"/>
        <v>1979</v>
      </c>
      <c r="B22" s="3">
        <f t="shared" si="0"/>
        <v>48.854</v>
      </c>
      <c r="C22">
        <v>48854</v>
      </c>
      <c r="E22">
        <f t="shared" si="4"/>
        <v>1979</v>
      </c>
      <c r="F22" s="2">
        <f t="shared" si="1"/>
        <v>109.65911952191233</v>
      </c>
      <c r="G22" s="2">
        <v>109659.11952191233</v>
      </c>
      <c r="H22" s="2"/>
      <c r="I22">
        <f t="shared" si="2"/>
        <v>2.244629293853366</v>
      </c>
      <c r="J22" s="2"/>
      <c r="K22" s="5"/>
      <c r="L22" s="2"/>
      <c r="M22" s="4"/>
      <c r="R22" s="2"/>
    </row>
    <row r="23" spans="1:18" ht="12.75">
      <c r="A23">
        <f t="shared" si="3"/>
        <v>1978</v>
      </c>
      <c r="B23" s="3">
        <f t="shared" si="0"/>
        <v>66.102</v>
      </c>
      <c r="C23">
        <v>66102</v>
      </c>
      <c r="E23">
        <f t="shared" si="4"/>
        <v>1978</v>
      </c>
      <c r="F23" s="2">
        <f t="shared" si="1"/>
        <v>104.25841509433961</v>
      </c>
      <c r="G23" s="2">
        <v>104258.41509433961</v>
      </c>
      <c r="H23" s="2"/>
      <c r="I23">
        <f t="shared" si="2"/>
        <v>1.5772354103406796</v>
      </c>
      <c r="J23" s="2"/>
      <c r="K23" s="5"/>
      <c r="L23" s="2"/>
      <c r="M23" s="4"/>
      <c r="R23" s="2"/>
    </row>
    <row r="24" spans="1:18" ht="12.75">
      <c r="A24">
        <f t="shared" si="3"/>
        <v>1977</v>
      </c>
      <c r="B24" s="3">
        <f t="shared" si="0"/>
        <v>65.269</v>
      </c>
      <c r="C24">
        <v>65269</v>
      </c>
      <c r="E24">
        <f t="shared" si="4"/>
        <v>1977</v>
      </c>
      <c r="F24" s="2">
        <f t="shared" si="1"/>
        <v>99.44205525094897</v>
      </c>
      <c r="G24" s="2">
        <v>99442.05525094896</v>
      </c>
      <c r="H24" s="2"/>
      <c r="I24">
        <f t="shared" si="2"/>
        <v>1.5235725267883522</v>
      </c>
      <c r="J24" s="2"/>
      <c r="K24" s="5"/>
      <c r="L24" s="2"/>
      <c r="M24" s="4"/>
      <c r="R24" s="2"/>
    </row>
    <row r="25" spans="1:18" ht="12.75">
      <c r="A25">
        <f t="shared" si="3"/>
        <v>1976</v>
      </c>
      <c r="B25" s="3">
        <f t="shared" si="0"/>
        <v>70.226</v>
      </c>
      <c r="C25">
        <v>70226</v>
      </c>
      <c r="E25">
        <f t="shared" si="4"/>
        <v>1976</v>
      </c>
      <c r="F25" s="2">
        <f t="shared" si="1"/>
        <v>96.53589629629631</v>
      </c>
      <c r="G25" s="2">
        <v>96535.89629629631</v>
      </c>
      <c r="H25" s="2"/>
      <c r="I25">
        <f t="shared" si="2"/>
        <v>1.3746460897145831</v>
      </c>
      <c r="J25" s="2"/>
      <c r="K25" s="5"/>
      <c r="L25" s="2"/>
      <c r="M25" s="4"/>
      <c r="R25" s="2"/>
    </row>
    <row r="26" spans="12:21" ht="12.75">
      <c r="L26" s="2"/>
      <c r="O26" s="2"/>
      <c r="U26" s="2"/>
    </row>
    <row r="27" spans="12:21" ht="12.75">
      <c r="L27" s="2"/>
      <c r="O27" s="2"/>
      <c r="U27" s="2"/>
    </row>
    <row r="28" spans="12:15" ht="12.75">
      <c r="L28" s="2"/>
      <c r="O28" s="2"/>
    </row>
    <row r="29" spans="12:15" ht="12.75">
      <c r="L29" s="2"/>
      <c r="O29" s="2"/>
    </row>
    <row r="30" spans="12:15" ht="12.75">
      <c r="L30" s="2"/>
      <c r="M30" s="2"/>
      <c r="O30" s="2"/>
    </row>
    <row r="31" spans="12:15" ht="12.75">
      <c r="L31" s="2"/>
      <c r="M31" s="2"/>
      <c r="O31" s="2"/>
    </row>
    <row r="32" spans="12:15" ht="12.75">
      <c r="L32" s="2"/>
      <c r="M32" s="2"/>
      <c r="O32" s="2"/>
    </row>
    <row r="33" spans="12:15" ht="12.75">
      <c r="L33" s="2"/>
      <c r="M33" s="2"/>
      <c r="O33" s="2"/>
    </row>
    <row r="34" spans="12:15" ht="12.75">
      <c r="L34" s="2"/>
      <c r="M34" s="2"/>
      <c r="O34" s="2"/>
    </row>
    <row r="35" spans="12:15" ht="12.75">
      <c r="L35" s="2"/>
      <c r="M35" s="2"/>
      <c r="O35" s="2"/>
    </row>
    <row r="36" spans="12:15" ht="12.75">
      <c r="L36" s="2"/>
      <c r="M36" s="2"/>
      <c r="O36" s="2"/>
    </row>
    <row r="37" spans="12:15" ht="12.75">
      <c r="L37" s="2"/>
      <c r="M37" s="2"/>
      <c r="O37" s="2"/>
    </row>
    <row r="38" spans="12:15" ht="12.75">
      <c r="L38" s="2"/>
      <c r="M38" s="2"/>
      <c r="O38" s="2"/>
    </row>
    <row r="39" spans="12:15" ht="12.75">
      <c r="L39" s="2"/>
      <c r="M39" s="2"/>
      <c r="O39" s="2"/>
    </row>
    <row r="40" spans="12:15" ht="12.75">
      <c r="L40" s="2"/>
      <c r="M40" s="2"/>
      <c r="O40" s="2"/>
    </row>
    <row r="41" spans="12:15" ht="12.75">
      <c r="L41" s="2"/>
      <c r="M41" s="2"/>
      <c r="O41" s="2"/>
    </row>
    <row r="42" spans="12:15" ht="12.75">
      <c r="L42" s="2"/>
      <c r="M42" s="2"/>
      <c r="O42" s="2"/>
    </row>
  </sheetData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12.28125" style="0" customWidth="1"/>
    <col min="4" max="4" width="8.8515625" style="0" customWidth="1"/>
    <col min="5" max="5" width="8.7109375" style="0" customWidth="1"/>
    <col min="6" max="16384" width="8.8515625" style="0" customWidth="1"/>
  </cols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  <row r="5" ht="12.75">
      <c r="C5" t="s">
        <v>119</v>
      </c>
    </row>
    <row r="6" spans="2:5" ht="25.5">
      <c r="B6" t="s">
        <v>111</v>
      </c>
      <c r="C6" s="1" t="s">
        <v>149</v>
      </c>
      <c r="D6" s="1" t="s">
        <v>150</v>
      </c>
      <c r="E6" s="1"/>
    </row>
    <row r="7" spans="2:4" ht="12.75">
      <c r="B7">
        <v>1996</v>
      </c>
      <c r="C7" s="5">
        <v>4.292</v>
      </c>
      <c r="D7">
        <v>88</v>
      </c>
    </row>
    <row r="8" spans="2:4" ht="12.75">
      <c r="B8">
        <f>B7-1</f>
        <v>1995</v>
      </c>
      <c r="C8" s="5">
        <v>4.828601550111359</v>
      </c>
      <c r="D8">
        <v>79</v>
      </c>
    </row>
    <row r="9" spans="2:4" ht="12.75">
      <c r="B9">
        <f aca="true" t="shared" si="0" ref="B9:B27">B8-1</f>
        <v>1994</v>
      </c>
      <c r="C9" s="5">
        <v>5.3895933359977155</v>
      </c>
      <c r="D9">
        <v>54</v>
      </c>
    </row>
    <row r="10" spans="2:4" ht="12.75">
      <c r="B10">
        <f t="shared" si="0"/>
        <v>1993</v>
      </c>
      <c r="C10" s="5">
        <v>5.29945148090413</v>
      </c>
      <c r="D10">
        <v>74</v>
      </c>
    </row>
    <row r="11" spans="2:4" ht="12.75">
      <c r="B11">
        <f t="shared" si="0"/>
        <v>1992</v>
      </c>
      <c r="C11" s="5">
        <v>6.2979708</v>
      </c>
      <c r="D11">
        <v>82</v>
      </c>
    </row>
    <row r="12" spans="2:4" ht="12.75">
      <c r="B12">
        <f t="shared" si="0"/>
        <v>1991</v>
      </c>
      <c r="C12" s="5">
        <v>6.961799630086313</v>
      </c>
      <c r="D12">
        <v>79</v>
      </c>
    </row>
    <row r="13" spans="2:4" ht="12.75">
      <c r="B13">
        <f t="shared" si="0"/>
        <v>1990</v>
      </c>
      <c r="C13" s="5">
        <v>7.016749815495654</v>
      </c>
      <c r="D13">
        <v>84</v>
      </c>
    </row>
    <row r="14" spans="2:4" ht="12.75">
      <c r="B14">
        <f t="shared" si="0"/>
        <v>1989</v>
      </c>
      <c r="C14" s="5">
        <v>6.4269186884463085</v>
      </c>
      <c r="D14">
        <v>89</v>
      </c>
    </row>
    <row r="15" spans="2:4" ht="12.75">
      <c r="B15">
        <f t="shared" si="0"/>
        <v>1988</v>
      </c>
      <c r="C15" s="5">
        <v>6.187798280782597</v>
      </c>
      <c r="D15">
        <v>79</v>
      </c>
    </row>
    <row r="16" spans="2:4" ht="12.75">
      <c r="B16">
        <f t="shared" si="0"/>
        <v>1987</v>
      </c>
      <c r="C16" s="5">
        <v>6.370891163014689</v>
      </c>
      <c r="D16">
        <v>117</v>
      </c>
    </row>
    <row r="17" spans="2:4" ht="12.75">
      <c r="B17">
        <f t="shared" si="0"/>
        <v>1986</v>
      </c>
      <c r="C17" s="5">
        <v>6.554656738644824</v>
      </c>
      <c r="D17">
        <v>116</v>
      </c>
    </row>
    <row r="18" spans="2:4" ht="12.75">
      <c r="B18">
        <f t="shared" si="0"/>
        <v>1985</v>
      </c>
      <c r="C18" s="5">
        <v>7.395252514962436</v>
      </c>
      <c r="D18">
        <v>124</v>
      </c>
    </row>
    <row r="19" spans="2:4" ht="12.75">
      <c r="B19">
        <f t="shared" si="0"/>
        <v>1984</v>
      </c>
      <c r="C19" s="5">
        <v>8.529274236037935</v>
      </c>
      <c r="D19">
        <v>154</v>
      </c>
    </row>
    <row r="20" spans="2:4" ht="12.75">
      <c r="B20">
        <f t="shared" si="0"/>
        <v>1983</v>
      </c>
      <c r="C20" s="5">
        <v>8.629581191908148</v>
      </c>
      <c r="D20">
        <v>138</v>
      </c>
    </row>
    <row r="21" spans="2:4" ht="12.75">
      <c r="B21">
        <f t="shared" si="0"/>
        <v>1982</v>
      </c>
      <c r="C21" s="5">
        <v>9.537846394984326</v>
      </c>
      <c r="D21">
        <v>211</v>
      </c>
    </row>
    <row r="22" spans="2:4" ht="12.75">
      <c r="B22">
        <f t="shared" si="0"/>
        <v>1981</v>
      </c>
      <c r="C22" s="5">
        <v>10.836658082108771</v>
      </c>
      <c r="D22">
        <v>228</v>
      </c>
    </row>
    <row r="23" spans="2:4" ht="12.75">
      <c r="B23">
        <f t="shared" si="0"/>
        <v>1980</v>
      </c>
      <c r="C23" s="5">
        <v>11.809285714285712</v>
      </c>
      <c r="D23">
        <v>213</v>
      </c>
    </row>
    <row r="24" spans="2:4" ht="12.75">
      <c r="B24">
        <f t="shared" si="0"/>
        <v>1979</v>
      </c>
      <c r="C24" s="5">
        <v>11.910227091633466</v>
      </c>
      <c r="D24">
        <v>186</v>
      </c>
    </row>
    <row r="25" spans="2:4" ht="12.75">
      <c r="B25">
        <f t="shared" si="0"/>
        <v>1978</v>
      </c>
      <c r="C25" s="5">
        <v>11.149810141509434</v>
      </c>
      <c r="D25">
        <v>214</v>
      </c>
    </row>
    <row r="26" spans="2:4" ht="12.75">
      <c r="B26">
        <f t="shared" si="0"/>
        <v>1977</v>
      </c>
      <c r="C26" s="5">
        <v>10.180590468156895</v>
      </c>
      <c r="D26">
        <v>174</v>
      </c>
    </row>
    <row r="27" spans="2:4" ht="12.75">
      <c r="B27">
        <f t="shared" si="0"/>
        <v>1976</v>
      </c>
      <c r="C27" s="5">
        <v>7.639940740740741</v>
      </c>
      <c r="D27">
        <v>102</v>
      </c>
    </row>
    <row r="29" spans="2:4" ht="12.75">
      <c r="B29" t="s">
        <v>151</v>
      </c>
      <c r="D29">
        <f>SUM(D7:D27)</f>
        <v>2685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B5" sqref="B5"/>
    </sheetView>
  </sheetViews>
  <sheetFormatPr defaultColWidth="9.140625" defaultRowHeight="12.75"/>
  <cols>
    <col min="1" max="1" width="7.7109375" style="0" customWidth="1"/>
    <col min="2" max="4" width="15.421875" style="0" customWidth="1"/>
    <col min="5" max="5" width="11.8515625" style="0" customWidth="1"/>
    <col min="6" max="6" width="4.421875" style="0" customWidth="1"/>
    <col min="7" max="8" width="10.7109375" style="0" customWidth="1"/>
    <col min="9" max="12" width="11.8515625" style="0" customWidth="1"/>
    <col min="13" max="14" width="11.140625" style="0" customWidth="1"/>
    <col min="15" max="16384" width="8.8515625" style="0" customWidth="1"/>
  </cols>
  <sheetData>
    <row r="1" ht="12.75">
      <c r="A1" t="s">
        <v>175</v>
      </c>
    </row>
    <row r="2" spans="1:14" ht="12.75">
      <c r="A2" t="s">
        <v>176</v>
      </c>
      <c r="G2" s="18"/>
      <c r="I2" s="18"/>
      <c r="J2" s="18"/>
      <c r="K2" s="18"/>
      <c r="L2" s="18"/>
      <c r="M2" s="18" t="s">
        <v>184</v>
      </c>
      <c r="N2" s="18"/>
    </row>
    <row r="3" spans="5:14" ht="25.5">
      <c r="E3" t="s">
        <v>118</v>
      </c>
      <c r="G3" s="13" t="s">
        <v>178</v>
      </c>
      <c r="H3" s="16" t="s">
        <v>179</v>
      </c>
      <c r="I3" t="s">
        <v>178</v>
      </c>
      <c r="J3" s="1" t="s">
        <v>179</v>
      </c>
      <c r="K3" t="s">
        <v>178</v>
      </c>
      <c r="L3" s="1" t="s">
        <v>179</v>
      </c>
      <c r="M3" t="s">
        <v>185</v>
      </c>
      <c r="N3" s="1" t="s">
        <v>186</v>
      </c>
    </row>
    <row r="4" spans="2:14" ht="51">
      <c r="B4" s="1" t="s">
        <v>187</v>
      </c>
      <c r="C4" s="1" t="s">
        <v>30</v>
      </c>
      <c r="D4" s="1" t="s">
        <v>29</v>
      </c>
      <c r="E4" t="s">
        <v>177</v>
      </c>
      <c r="G4" s="17" t="s">
        <v>187</v>
      </c>
      <c r="H4" s="17" t="s">
        <v>187</v>
      </c>
      <c r="I4" s="17" t="s">
        <v>188</v>
      </c>
      <c r="J4" s="17" t="s">
        <v>188</v>
      </c>
      <c r="K4" s="17" t="s">
        <v>189</v>
      </c>
      <c r="L4" s="17" t="s">
        <v>189</v>
      </c>
      <c r="M4" t="s">
        <v>190</v>
      </c>
      <c r="N4" t="s">
        <v>190</v>
      </c>
    </row>
    <row r="5" spans="1:14" ht="12.75">
      <c r="A5">
        <v>1978</v>
      </c>
      <c r="B5">
        <v>205</v>
      </c>
      <c r="C5">
        <v>205</v>
      </c>
      <c r="D5">
        <f>C5-B5</f>
        <v>0</v>
      </c>
      <c r="E5" s="15">
        <v>5342.030660377358</v>
      </c>
      <c r="G5">
        <v>4</v>
      </c>
      <c r="H5">
        <v>14</v>
      </c>
      <c r="I5">
        <v>4</v>
      </c>
      <c r="J5">
        <v>14</v>
      </c>
      <c r="K5">
        <f aca="true" t="shared" si="0" ref="K5:K23">I5-G5</f>
        <v>0</v>
      </c>
      <c r="L5">
        <f aca="true" t="shared" si="1" ref="L5:L23">J5-H5</f>
        <v>0</v>
      </c>
      <c r="M5" s="15">
        <v>1137.2936320754716</v>
      </c>
      <c r="N5" s="15">
        <v>1488.2299528301885</v>
      </c>
    </row>
    <row r="6" spans="1:14" ht="12.75">
      <c r="A6">
        <f aca="true" t="shared" si="2" ref="A6:A11">A5+1</f>
        <v>1979</v>
      </c>
      <c r="B6">
        <v>169</v>
      </c>
      <c r="C6">
        <v>174</v>
      </c>
      <c r="D6">
        <f aca="true" t="shared" si="3" ref="D6:D23">C6-B6</f>
        <v>5</v>
      </c>
      <c r="E6" s="15">
        <v>5339.342629482071</v>
      </c>
      <c r="G6">
        <v>3</v>
      </c>
      <c r="H6">
        <v>14</v>
      </c>
      <c r="I6">
        <v>4</v>
      </c>
      <c r="J6">
        <v>15</v>
      </c>
      <c r="K6">
        <f t="shared" si="0"/>
        <v>1</v>
      </c>
      <c r="L6">
        <f t="shared" si="1"/>
        <v>1</v>
      </c>
      <c r="M6" s="15">
        <v>1387.231075697211</v>
      </c>
      <c r="N6" s="15">
        <v>1333.3386454183267</v>
      </c>
    </row>
    <row r="7" spans="1:14" ht="12.75">
      <c r="A7">
        <f t="shared" si="2"/>
        <v>1980</v>
      </c>
      <c r="B7">
        <v>195</v>
      </c>
      <c r="C7">
        <v>229</v>
      </c>
      <c r="D7">
        <f t="shared" si="3"/>
        <v>34</v>
      </c>
      <c r="E7" s="15">
        <v>5015.9781239642025</v>
      </c>
      <c r="G7">
        <v>10</v>
      </c>
      <c r="H7">
        <v>16</v>
      </c>
      <c r="I7">
        <v>16</v>
      </c>
      <c r="J7">
        <v>19</v>
      </c>
      <c r="K7">
        <f t="shared" si="0"/>
        <v>6</v>
      </c>
      <c r="L7">
        <f t="shared" si="1"/>
        <v>3</v>
      </c>
      <c r="M7" s="15">
        <v>1183.6685449121644</v>
      </c>
      <c r="N7" s="15">
        <v>1327.973815048061</v>
      </c>
    </row>
    <row r="8" spans="1:14" ht="12.75">
      <c r="A8">
        <f t="shared" si="2"/>
        <v>1981</v>
      </c>
      <c r="B8">
        <v>215</v>
      </c>
      <c r="C8">
        <v>279</v>
      </c>
      <c r="D8">
        <f t="shared" si="3"/>
        <v>64</v>
      </c>
      <c r="E8" s="15">
        <v>4436.517800333283</v>
      </c>
      <c r="G8">
        <v>8</v>
      </c>
      <c r="H8">
        <v>13</v>
      </c>
      <c r="I8">
        <v>16</v>
      </c>
      <c r="J8">
        <v>20</v>
      </c>
      <c r="K8">
        <f t="shared" si="0"/>
        <v>8</v>
      </c>
      <c r="L8">
        <f t="shared" si="1"/>
        <v>7</v>
      </c>
      <c r="M8" s="15">
        <v>1110.3817603393425</v>
      </c>
      <c r="N8" s="15">
        <v>1085.3355552189064</v>
      </c>
    </row>
    <row r="9" spans="1:14" ht="12.75">
      <c r="A9">
        <f t="shared" si="2"/>
        <v>1982</v>
      </c>
      <c r="B9">
        <v>243</v>
      </c>
      <c r="C9">
        <v>321</v>
      </c>
      <c r="D9">
        <f t="shared" si="3"/>
        <v>78</v>
      </c>
      <c r="E9" s="15">
        <v>3378.2163009404385</v>
      </c>
      <c r="G9">
        <v>11</v>
      </c>
      <c r="H9">
        <v>21</v>
      </c>
      <c r="I9">
        <v>26</v>
      </c>
      <c r="J9">
        <v>36</v>
      </c>
      <c r="K9">
        <f t="shared" si="0"/>
        <v>15</v>
      </c>
      <c r="L9">
        <f t="shared" si="1"/>
        <v>15</v>
      </c>
      <c r="M9" s="15">
        <v>574.8150470219434</v>
      </c>
      <c r="N9" s="15">
        <v>640.7774294670846</v>
      </c>
    </row>
    <row r="10" spans="1:14" ht="12.75">
      <c r="A10">
        <f t="shared" si="2"/>
        <v>1983</v>
      </c>
      <c r="B10">
        <v>131</v>
      </c>
      <c r="C10">
        <v>308</v>
      </c>
      <c r="D10">
        <f t="shared" si="3"/>
        <v>177</v>
      </c>
      <c r="E10" s="15">
        <v>2699.757244395845</v>
      </c>
      <c r="G10">
        <v>8</v>
      </c>
      <c r="H10">
        <v>9</v>
      </c>
      <c r="I10">
        <v>20</v>
      </c>
      <c r="J10">
        <v>36</v>
      </c>
      <c r="K10">
        <f t="shared" si="0"/>
        <v>12</v>
      </c>
      <c r="L10">
        <f t="shared" si="1"/>
        <v>27</v>
      </c>
      <c r="M10" s="15">
        <v>414.3042646254784</v>
      </c>
      <c r="N10" s="15">
        <v>462.51421541826136</v>
      </c>
    </row>
    <row r="11" spans="1:14" ht="12.75">
      <c r="A11">
        <f t="shared" si="2"/>
        <v>1984</v>
      </c>
      <c r="B11">
        <v>327</v>
      </c>
      <c r="C11">
        <v>431</v>
      </c>
      <c r="D11">
        <f t="shared" si="3"/>
        <v>104</v>
      </c>
      <c r="E11" s="15">
        <v>2470.9488935721815</v>
      </c>
      <c r="G11">
        <v>20</v>
      </c>
      <c r="H11">
        <v>20</v>
      </c>
      <c r="I11">
        <v>30</v>
      </c>
      <c r="J11">
        <v>35</v>
      </c>
      <c r="K11">
        <f t="shared" si="0"/>
        <v>10</v>
      </c>
      <c r="L11">
        <f t="shared" si="1"/>
        <v>15</v>
      </c>
      <c r="M11" s="15">
        <v>371.65858798735513</v>
      </c>
      <c r="N11" s="15">
        <v>470.38040042149635</v>
      </c>
    </row>
    <row r="12" spans="1:14" ht="12.75">
      <c r="A12">
        <f>A11+1</f>
        <v>1985</v>
      </c>
      <c r="B12">
        <v>292</v>
      </c>
      <c r="C12">
        <v>396</v>
      </c>
      <c r="D12">
        <f t="shared" si="3"/>
        <v>104</v>
      </c>
      <c r="E12" s="15">
        <v>2050.572010696549</v>
      </c>
      <c r="G12">
        <v>13</v>
      </c>
      <c r="H12">
        <v>16</v>
      </c>
      <c r="I12">
        <v>21</v>
      </c>
      <c r="J12">
        <v>35</v>
      </c>
      <c r="K12">
        <f t="shared" si="0"/>
        <v>8</v>
      </c>
      <c r="L12">
        <f t="shared" si="1"/>
        <v>19</v>
      </c>
      <c r="M12" s="15">
        <v>265.2690691455495</v>
      </c>
      <c r="N12" s="15">
        <v>475.8000764039221</v>
      </c>
    </row>
    <row r="13" spans="1:14" ht="12.75">
      <c r="A13">
        <f aca="true" t="shared" si="4" ref="A13:A23">A12+1</f>
        <v>1986</v>
      </c>
      <c r="B13">
        <v>257</v>
      </c>
      <c r="C13">
        <v>347</v>
      </c>
      <c r="D13">
        <f t="shared" si="3"/>
        <v>90</v>
      </c>
      <c r="E13" s="15">
        <v>2021.6574832464632</v>
      </c>
      <c r="G13">
        <v>6</v>
      </c>
      <c r="H13">
        <v>11</v>
      </c>
      <c r="I13">
        <v>10</v>
      </c>
      <c r="J13">
        <v>22</v>
      </c>
      <c r="K13">
        <f t="shared" si="0"/>
        <v>4</v>
      </c>
      <c r="L13">
        <f t="shared" si="1"/>
        <v>11</v>
      </c>
      <c r="M13" s="15">
        <v>285.8771407297096</v>
      </c>
      <c r="N13" s="15">
        <v>590.903946388682</v>
      </c>
    </row>
    <row r="14" spans="1:14" ht="12.75">
      <c r="A14">
        <f t="shared" si="4"/>
        <v>1987</v>
      </c>
      <c r="B14">
        <v>254</v>
      </c>
      <c r="C14">
        <v>335</v>
      </c>
      <c r="D14">
        <f t="shared" si="3"/>
        <v>81</v>
      </c>
      <c r="E14" s="15">
        <v>1633.527811220804</v>
      </c>
      <c r="G14">
        <v>10</v>
      </c>
      <c r="H14">
        <v>8</v>
      </c>
      <c r="I14">
        <v>11</v>
      </c>
      <c r="J14">
        <v>14</v>
      </c>
      <c r="K14">
        <f t="shared" si="0"/>
        <v>1</v>
      </c>
      <c r="L14">
        <f t="shared" si="1"/>
        <v>6</v>
      </c>
      <c r="M14" s="15">
        <v>225.58873103780397</v>
      </c>
      <c r="N14" s="15">
        <v>386.1548278352997</v>
      </c>
    </row>
    <row r="15" spans="1:14" ht="12.75">
      <c r="A15">
        <f t="shared" si="4"/>
        <v>1988</v>
      </c>
      <c r="B15">
        <v>240</v>
      </c>
      <c r="C15">
        <v>330</v>
      </c>
      <c r="D15">
        <f t="shared" si="3"/>
        <v>90</v>
      </c>
      <c r="E15" s="15">
        <v>1606.574912891986</v>
      </c>
      <c r="G15">
        <v>3</v>
      </c>
      <c r="H15">
        <v>8</v>
      </c>
      <c r="I15">
        <v>10</v>
      </c>
      <c r="J15">
        <v>14</v>
      </c>
      <c r="K15">
        <f t="shared" si="0"/>
        <v>7</v>
      </c>
      <c r="L15">
        <f t="shared" si="1"/>
        <v>6</v>
      </c>
      <c r="M15" s="15">
        <v>185.62020905923345</v>
      </c>
      <c r="N15" s="15">
        <v>455.72961672473866</v>
      </c>
    </row>
    <row r="16" spans="1:14" ht="12.75">
      <c r="A16">
        <f t="shared" si="4"/>
        <v>1989</v>
      </c>
      <c r="B16">
        <v>233</v>
      </c>
      <c r="C16">
        <v>378</v>
      </c>
      <c r="D16">
        <f t="shared" si="3"/>
        <v>145</v>
      </c>
      <c r="E16" s="15">
        <v>1794.821890325457</v>
      </c>
      <c r="G16">
        <v>4</v>
      </c>
      <c r="H16">
        <v>9</v>
      </c>
      <c r="I16">
        <v>7</v>
      </c>
      <c r="J16">
        <v>15</v>
      </c>
      <c r="K16">
        <f t="shared" si="0"/>
        <v>3</v>
      </c>
      <c r="L16">
        <f t="shared" si="1"/>
        <v>6</v>
      </c>
      <c r="M16" s="15">
        <v>173.2168970129291</v>
      </c>
      <c r="N16" s="15">
        <v>668.2978154257689</v>
      </c>
    </row>
    <row r="17" spans="1:14" ht="12.75">
      <c r="A17">
        <f t="shared" si="4"/>
        <v>1990</v>
      </c>
      <c r="B17">
        <v>239</v>
      </c>
      <c r="C17">
        <v>375</v>
      </c>
      <c r="D17">
        <f t="shared" si="3"/>
        <v>136</v>
      </c>
      <c r="E17" s="15">
        <v>2002.1809055958995</v>
      </c>
      <c r="G17">
        <v>2</v>
      </c>
      <c r="H17">
        <v>7</v>
      </c>
      <c r="I17">
        <v>7</v>
      </c>
      <c r="J17">
        <v>15</v>
      </c>
      <c r="K17">
        <f t="shared" si="0"/>
        <v>5</v>
      </c>
      <c r="L17">
        <f t="shared" si="1"/>
        <v>8</v>
      </c>
      <c r="M17" s="15">
        <v>123.59141392567278</v>
      </c>
      <c r="N17" s="15">
        <v>1004.0331055104657</v>
      </c>
    </row>
    <row r="18" spans="1:14" ht="12.75">
      <c r="A18">
        <f t="shared" si="4"/>
        <v>1991</v>
      </c>
      <c r="B18">
        <v>214</v>
      </c>
      <c r="C18">
        <v>385</v>
      </c>
      <c r="D18">
        <f t="shared" si="3"/>
        <v>171</v>
      </c>
      <c r="E18" s="15">
        <v>1860.7836004932185</v>
      </c>
      <c r="G18">
        <v>2</v>
      </c>
      <c r="H18">
        <v>9</v>
      </c>
      <c r="I18">
        <v>8</v>
      </c>
      <c r="J18">
        <v>19</v>
      </c>
      <c r="K18">
        <f t="shared" si="0"/>
        <v>6</v>
      </c>
      <c r="L18">
        <f t="shared" si="1"/>
        <v>10</v>
      </c>
      <c r="M18" s="15">
        <v>206.1245376078915</v>
      </c>
      <c r="N18" s="15">
        <v>827.8958076448829</v>
      </c>
    </row>
    <row r="19" spans="1:14" ht="12.75">
      <c r="A19">
        <f t="shared" si="4"/>
        <v>1992</v>
      </c>
      <c r="B19">
        <v>248</v>
      </c>
      <c r="C19">
        <v>443</v>
      </c>
      <c r="D19">
        <f t="shared" si="3"/>
        <v>195</v>
      </c>
      <c r="E19" s="15">
        <v>1943.1785999999995</v>
      </c>
      <c r="G19">
        <v>4</v>
      </c>
      <c r="H19">
        <v>9</v>
      </c>
      <c r="I19">
        <v>10</v>
      </c>
      <c r="J19">
        <v>18</v>
      </c>
      <c r="K19">
        <f t="shared" si="0"/>
        <v>6</v>
      </c>
      <c r="L19">
        <f t="shared" si="1"/>
        <v>9</v>
      </c>
      <c r="M19" s="15">
        <v>234.7686</v>
      </c>
      <c r="N19" s="15">
        <v>804.6059999999999</v>
      </c>
    </row>
    <row r="20" spans="1:14" ht="12.75">
      <c r="A20">
        <f t="shared" si="4"/>
        <v>1993</v>
      </c>
      <c r="B20">
        <v>182</v>
      </c>
      <c r="C20">
        <v>425</v>
      </c>
      <c r="D20">
        <f t="shared" si="3"/>
        <v>243</v>
      </c>
      <c r="E20" s="15">
        <v>1505.5381917381137</v>
      </c>
      <c r="G20">
        <v>4</v>
      </c>
      <c r="H20">
        <v>5</v>
      </c>
      <c r="I20">
        <v>5</v>
      </c>
      <c r="J20">
        <v>15</v>
      </c>
      <c r="K20">
        <f t="shared" si="0"/>
        <v>1</v>
      </c>
      <c r="L20">
        <f t="shared" si="1"/>
        <v>10</v>
      </c>
      <c r="M20" s="15">
        <v>234.09937646141853</v>
      </c>
      <c r="N20" s="15">
        <v>347.92751363990646</v>
      </c>
    </row>
    <row r="21" spans="1:14" ht="12.75">
      <c r="A21">
        <f t="shared" si="4"/>
        <v>1994</v>
      </c>
      <c r="B21">
        <v>206</v>
      </c>
      <c r="C21">
        <v>512</v>
      </c>
      <c r="D21">
        <f t="shared" si="3"/>
        <v>306</v>
      </c>
      <c r="E21" s="15">
        <v>1705.3610939194975</v>
      </c>
      <c r="G21">
        <v>3</v>
      </c>
      <c r="H21">
        <v>3</v>
      </c>
      <c r="I21">
        <v>13</v>
      </c>
      <c r="J21">
        <v>13</v>
      </c>
      <c r="K21">
        <f t="shared" si="0"/>
        <v>10</v>
      </c>
      <c r="L21">
        <f t="shared" si="1"/>
        <v>10</v>
      </c>
      <c r="M21" s="15">
        <v>269.10502997430774</v>
      </c>
      <c r="N21" s="15">
        <v>581.10136168998</v>
      </c>
    </row>
    <row r="22" spans="1:14" ht="12.75">
      <c r="A22">
        <f t="shared" si="4"/>
        <v>1995</v>
      </c>
      <c r="B22">
        <v>119</v>
      </c>
      <c r="C22">
        <v>466</v>
      </c>
      <c r="D22">
        <f t="shared" si="3"/>
        <v>347</v>
      </c>
      <c r="E22" s="15">
        <v>1601.8322923162586</v>
      </c>
      <c r="G22">
        <v>1</v>
      </c>
      <c r="H22">
        <v>4</v>
      </c>
      <c r="I22">
        <v>15</v>
      </c>
      <c r="J22">
        <v>14</v>
      </c>
      <c r="K22">
        <f t="shared" si="0"/>
        <v>14</v>
      </c>
      <c r="L22">
        <f t="shared" si="1"/>
        <v>10</v>
      </c>
      <c r="M22" s="15">
        <v>307.98491481069044</v>
      </c>
      <c r="N22" s="15">
        <v>366.40581069042315</v>
      </c>
    </row>
    <row r="23" spans="1:14" ht="12.75">
      <c r="A23">
        <f t="shared" si="4"/>
        <v>1996</v>
      </c>
      <c r="B23">
        <v>72</v>
      </c>
      <c r="C23">
        <v>454</v>
      </c>
      <c r="D23">
        <f t="shared" si="3"/>
        <v>382</v>
      </c>
      <c r="E23" s="15">
        <v>1322</v>
      </c>
      <c r="G23">
        <v>0</v>
      </c>
      <c r="H23">
        <v>0</v>
      </c>
      <c r="I23">
        <v>10</v>
      </c>
      <c r="J23">
        <v>10</v>
      </c>
      <c r="K23">
        <f t="shared" si="0"/>
        <v>10</v>
      </c>
      <c r="L23">
        <f t="shared" si="1"/>
        <v>10</v>
      </c>
      <c r="M23" s="15">
        <v>252</v>
      </c>
      <c r="N23" s="15">
        <v>434</v>
      </c>
    </row>
    <row r="24" spans="1:14" ht="12.75">
      <c r="A24" t="s">
        <v>151</v>
      </c>
      <c r="B24">
        <f>SUM(B5:B23)</f>
        <v>4041</v>
      </c>
      <c r="C24">
        <f>SUM(C5:C23)</f>
        <v>6793</v>
      </c>
      <c r="D24">
        <f>SUM(D5:D23)</f>
        <v>2752</v>
      </c>
      <c r="E24" s="15"/>
      <c r="G24">
        <f aca="true" t="shared" si="5" ref="G24:N24">SUM(G5:G23)</f>
        <v>116</v>
      </c>
      <c r="H24">
        <f t="shared" si="5"/>
        <v>196</v>
      </c>
      <c r="I24">
        <f t="shared" si="5"/>
        <v>243</v>
      </c>
      <c r="J24">
        <f t="shared" si="5"/>
        <v>379</v>
      </c>
      <c r="K24">
        <f t="shared" si="5"/>
        <v>127</v>
      </c>
      <c r="L24">
        <f t="shared" si="5"/>
        <v>183</v>
      </c>
      <c r="M24" s="3">
        <f t="shared" si="5"/>
        <v>8942.598832424172</v>
      </c>
      <c r="N24" s="3">
        <f t="shared" si="5"/>
        <v>13751.405895776394</v>
      </c>
    </row>
    <row r="25" spans="2:4" ht="114.75">
      <c r="B25" s="1" t="s">
        <v>180</v>
      </c>
      <c r="C25" s="1" t="s">
        <v>181</v>
      </c>
      <c r="D25" s="1"/>
    </row>
    <row r="27" ht="12.75">
      <c r="B27" t="s">
        <v>182</v>
      </c>
    </row>
    <row r="28" ht="12.75">
      <c r="B28" t="s">
        <v>183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26.8515625" style="11" customWidth="1"/>
    <col min="3" max="3" width="3.00390625" style="0" customWidth="1"/>
    <col min="4" max="4" width="28.7109375" style="0" customWidth="1"/>
    <col min="5" max="5" width="25.8515625" style="0" customWidth="1"/>
    <col min="6" max="6" width="31.421875" style="0" customWidth="1"/>
    <col min="7" max="7" width="26.8515625" style="11" customWidth="1"/>
    <col min="8" max="8" width="3.00390625" style="0" customWidth="1"/>
    <col min="9" max="9" width="28.7109375" style="0" customWidth="1"/>
    <col min="10" max="16384" width="8.8515625" style="0" customWidth="1"/>
  </cols>
  <sheetData>
    <row r="1" spans="1:6" ht="12.75">
      <c r="A1" t="s">
        <v>191</v>
      </c>
      <c r="F1" t="s">
        <v>153</v>
      </c>
    </row>
    <row r="3" spans="1:7" ht="12.75">
      <c r="A3" t="s">
        <v>154</v>
      </c>
      <c r="B3" s="12" t="s">
        <v>155</v>
      </c>
      <c r="F3" t="s">
        <v>154</v>
      </c>
      <c r="G3" s="12" t="s">
        <v>155</v>
      </c>
    </row>
    <row r="4" spans="1:7" ht="12.75">
      <c r="A4" t="s">
        <v>156</v>
      </c>
      <c r="B4" s="11">
        <v>0.104</v>
      </c>
      <c r="F4" t="s">
        <v>156</v>
      </c>
      <c r="G4" s="11">
        <v>0.102</v>
      </c>
    </row>
    <row r="5" spans="1:7" ht="12.75">
      <c r="A5" t="s">
        <v>158</v>
      </c>
      <c r="B5" s="11">
        <v>0.103</v>
      </c>
      <c r="F5" t="s">
        <v>157</v>
      </c>
      <c r="G5" s="11">
        <v>0.08</v>
      </c>
    </row>
    <row r="6" spans="1:7" ht="12.75">
      <c r="A6" t="s">
        <v>196</v>
      </c>
      <c r="B6" s="11">
        <v>0.1</v>
      </c>
      <c r="D6" t="s">
        <v>195</v>
      </c>
      <c r="F6" t="s">
        <v>158</v>
      </c>
      <c r="G6" s="11">
        <v>0.073</v>
      </c>
    </row>
    <row r="7" spans="1:7" ht="25.5">
      <c r="A7" s="1" t="s">
        <v>159</v>
      </c>
      <c r="B7" s="11">
        <v>0.078</v>
      </c>
      <c r="F7" s="1" t="s">
        <v>159</v>
      </c>
      <c r="G7" s="11">
        <v>0.059</v>
      </c>
    </row>
    <row r="8" spans="1:7" ht="12.75">
      <c r="A8" t="s">
        <v>160</v>
      </c>
      <c r="B8" s="11">
        <v>0.061</v>
      </c>
      <c r="F8" t="s">
        <v>160</v>
      </c>
      <c r="G8" s="11">
        <v>0.036</v>
      </c>
    </row>
    <row r="9" spans="1:7" ht="12.75">
      <c r="A9" t="s">
        <v>197</v>
      </c>
      <c r="B9" s="11">
        <v>0.046</v>
      </c>
      <c r="D9" t="s">
        <v>194</v>
      </c>
      <c r="F9" t="s">
        <v>161</v>
      </c>
      <c r="G9" s="11">
        <v>0.033</v>
      </c>
    </row>
    <row r="10" spans="1:7" ht="25.5">
      <c r="A10" s="1" t="s">
        <v>192</v>
      </c>
      <c r="B10" s="11">
        <v>0.015</v>
      </c>
      <c r="F10" t="s">
        <v>162</v>
      </c>
      <c r="G10" s="11">
        <v>0.022</v>
      </c>
    </row>
    <row r="11" spans="1:7" ht="25.5">
      <c r="A11" t="s">
        <v>164</v>
      </c>
      <c r="B11" s="12">
        <v>0.005</v>
      </c>
      <c r="F11" s="1" t="s">
        <v>163</v>
      </c>
      <c r="G11" s="11">
        <v>0.007</v>
      </c>
    </row>
    <row r="12" spans="1:7" ht="12.75">
      <c r="A12" s="13" t="s">
        <v>165</v>
      </c>
      <c r="B12" s="12">
        <f>$B15/$B16/1000</f>
        <v>0.004521821631878558</v>
      </c>
      <c r="F12" t="s">
        <v>164</v>
      </c>
      <c r="G12" s="11">
        <v>0.005</v>
      </c>
    </row>
    <row r="13" spans="6:7" ht="12.75">
      <c r="F13" s="13" t="s">
        <v>165</v>
      </c>
      <c r="G13" s="12">
        <f>$G16/$G17/1000</f>
        <v>0.0026394686907020874</v>
      </c>
    </row>
    <row r="15" spans="1:3" ht="12.75">
      <c r="A15" t="s">
        <v>166</v>
      </c>
      <c r="B15" s="14">
        <v>2383</v>
      </c>
      <c r="C15" t="s">
        <v>193</v>
      </c>
    </row>
    <row r="16" spans="1:8" ht="12.75">
      <c r="A16" t="s">
        <v>168</v>
      </c>
      <c r="B16" s="14">
        <v>527</v>
      </c>
      <c r="C16" t="s">
        <v>169</v>
      </c>
      <c r="F16" t="s">
        <v>166</v>
      </c>
      <c r="G16" s="14">
        <v>1391</v>
      </c>
      <c r="H16" t="s">
        <v>167</v>
      </c>
    </row>
    <row r="17" spans="2:8" ht="12.75">
      <c r="B17" s="14"/>
      <c r="C17" t="s">
        <v>170</v>
      </c>
      <c r="F17" t="s">
        <v>168</v>
      </c>
      <c r="G17" s="14">
        <v>527</v>
      </c>
      <c r="H17" t="s">
        <v>169</v>
      </c>
    </row>
    <row r="18" spans="1:8" ht="12.75">
      <c r="A18" t="s">
        <v>171</v>
      </c>
      <c r="G18" s="14"/>
      <c r="H18" t="s">
        <v>170</v>
      </c>
    </row>
    <row r="19" spans="1:6" ht="12.75">
      <c r="A19" t="s">
        <v>172</v>
      </c>
      <c r="F19" t="s">
        <v>171</v>
      </c>
    </row>
    <row r="20" spans="1:6" ht="12.75">
      <c r="A20" t="s">
        <v>173</v>
      </c>
      <c r="F20" t="s">
        <v>172</v>
      </c>
    </row>
    <row r="21" spans="1:6" ht="12.75">
      <c r="A21" t="s">
        <v>174</v>
      </c>
      <c r="F21" t="s">
        <v>173</v>
      </c>
    </row>
    <row r="22" ht="12.75">
      <c r="F22" t="s">
        <v>174</v>
      </c>
    </row>
  </sheetData>
  <printOptions/>
  <pageMargins left="0.75" right="0.75" top="1" bottom="1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5" sqref="B5"/>
    </sheetView>
  </sheetViews>
  <sheetFormatPr defaultColWidth="9.140625" defaultRowHeight="12.75"/>
  <cols>
    <col min="1" max="16384" width="8.8515625" style="0" customWidth="1"/>
  </cols>
  <sheetData>
    <row r="1" ht="12.75">
      <c r="A1" t="s">
        <v>123</v>
      </c>
    </row>
    <row r="2" ht="13.5" thickBot="1"/>
    <row r="3" spans="1:2" ht="12.75">
      <c r="A3" s="9" t="s">
        <v>124</v>
      </c>
      <c r="B3" s="9"/>
    </row>
    <row r="4" spans="1:2" ht="12.75">
      <c r="A4" s="6" t="s">
        <v>125</v>
      </c>
      <c r="B4" s="6">
        <v>0.8480826705614789</v>
      </c>
    </row>
    <row r="5" spans="1:2" ht="12.75">
      <c r="A5" s="6" t="s">
        <v>126</v>
      </c>
      <c r="B5" s="6">
        <v>0.71924421610669</v>
      </c>
    </row>
    <row r="6" spans="1:2" ht="12.75">
      <c r="A6" s="6" t="s">
        <v>127</v>
      </c>
      <c r="B6" s="6">
        <v>0.704467595901779</v>
      </c>
    </row>
    <row r="7" spans="1:2" ht="12.75">
      <c r="A7" s="6" t="s">
        <v>128</v>
      </c>
      <c r="B7" s="6">
        <v>9725.712423008232</v>
      </c>
    </row>
    <row r="8" spans="1:2" ht="13.5" thickBot="1">
      <c r="A8" s="7" t="s">
        <v>129</v>
      </c>
      <c r="B8" s="7">
        <v>21</v>
      </c>
    </row>
    <row r="10" ht="13.5" thickBot="1">
      <c r="A10" t="s">
        <v>130</v>
      </c>
    </row>
    <row r="11" spans="1:6" ht="12.75">
      <c r="A11" s="8"/>
      <c r="B11" s="8" t="s">
        <v>134</v>
      </c>
      <c r="C11" s="8" t="s">
        <v>135</v>
      </c>
      <c r="D11" s="8" t="s">
        <v>136</v>
      </c>
      <c r="E11" s="8" t="s">
        <v>137</v>
      </c>
      <c r="F11" s="8" t="s">
        <v>138</v>
      </c>
    </row>
    <row r="12" spans="1:6" ht="12.75">
      <c r="A12" s="6" t="s">
        <v>131</v>
      </c>
      <c r="B12" s="6">
        <v>1</v>
      </c>
      <c r="C12" s="6">
        <v>4604093289.719636</v>
      </c>
      <c r="D12" s="6">
        <v>4604093289.719636</v>
      </c>
      <c r="E12" s="6">
        <v>48.67447400912741</v>
      </c>
      <c r="F12" s="6">
        <v>1.2016453552218692E-06</v>
      </c>
    </row>
    <row r="13" spans="1:6" ht="12.75">
      <c r="A13" s="6" t="s">
        <v>132</v>
      </c>
      <c r="B13" s="6">
        <v>19</v>
      </c>
      <c r="C13" s="6">
        <v>1797200160.5660763</v>
      </c>
      <c r="D13" s="6">
        <v>94589482.13505664</v>
      </c>
      <c r="E13" s="6"/>
      <c r="F13" s="6"/>
    </row>
    <row r="14" spans="1:6" ht="13.5" thickBot="1">
      <c r="A14" s="7" t="s">
        <v>121</v>
      </c>
      <c r="B14" s="7">
        <v>20</v>
      </c>
      <c r="C14" s="7">
        <v>6401293450.285712</v>
      </c>
      <c r="D14" s="7"/>
      <c r="E14" s="7"/>
      <c r="F14" s="7"/>
    </row>
    <row r="15" ht="13.5" thickBot="1"/>
    <row r="16" spans="1:9" ht="12.75">
      <c r="A16" s="8"/>
      <c r="B16" s="8" t="s">
        <v>139</v>
      </c>
      <c r="C16" s="8" t="s">
        <v>128</v>
      </c>
      <c r="D16" s="8" t="s">
        <v>140</v>
      </c>
      <c r="E16" s="8" t="s">
        <v>141</v>
      </c>
      <c r="F16" s="8" t="s">
        <v>142</v>
      </c>
      <c r="G16" s="8" t="s">
        <v>143</v>
      </c>
      <c r="H16" s="8" t="s">
        <v>144</v>
      </c>
      <c r="I16" s="8" t="s">
        <v>145</v>
      </c>
    </row>
    <row r="17" spans="1:9" ht="12.75">
      <c r="A17" s="6" t="s">
        <v>133</v>
      </c>
      <c r="B17" s="6">
        <v>8439.698396774322</v>
      </c>
      <c r="C17" s="6">
        <v>10302.736043899253</v>
      </c>
      <c r="D17" s="6">
        <v>0.8191705932107107</v>
      </c>
      <c r="E17" s="6">
        <v>0.422845803180091</v>
      </c>
      <c r="F17" s="6">
        <v>-13124.182668734407</v>
      </c>
      <c r="G17" s="6">
        <v>30003.57946228305</v>
      </c>
      <c r="H17" s="6">
        <v>-13124.182668734407</v>
      </c>
      <c r="I17" s="6">
        <v>30003.57946228305</v>
      </c>
    </row>
    <row r="18" spans="1:9" ht="26.25" thickBot="1">
      <c r="A18" s="10" t="s">
        <v>117</v>
      </c>
      <c r="B18" s="7">
        <v>467.70169577630304</v>
      </c>
      <c r="C18" s="7">
        <v>67.03757734018687</v>
      </c>
      <c r="D18" s="7">
        <v>6.976709396924028</v>
      </c>
      <c r="E18" s="7">
        <v>1.201645355221764E-06</v>
      </c>
      <c r="F18" s="7">
        <v>327.3903902624986</v>
      </c>
      <c r="G18" s="7">
        <v>608.0130012901075</v>
      </c>
      <c r="H18" s="7">
        <v>327.3903902624986</v>
      </c>
      <c r="I18" s="7">
        <v>608.0130012901075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Margolis</dc:creator>
  <cp:keywords/>
  <dc:description/>
  <cp:lastModifiedBy>aherzog</cp:lastModifiedBy>
  <cp:lastPrinted>2000-07-12T15:11:58Z</cp:lastPrinted>
  <dcterms:created xsi:type="dcterms:W3CDTF">1998-10-13T01:28:23Z</dcterms:created>
  <dcterms:modified xsi:type="dcterms:W3CDTF">2002-01-30T01:21:07Z</dcterms:modified>
  <cp:category/>
  <cp:version/>
  <cp:contentType/>
  <cp:contentStatus/>
</cp:coreProperties>
</file>